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bird\Desktop\WorkFolder\Misc\"/>
    </mc:Choice>
  </mc:AlternateContent>
  <xr:revisionPtr revIDLastSave="0" documentId="8_{41F43B35-53BF-4053-804E-2EA7EBAC0D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F26" i="2"/>
  <c r="E26" i="2"/>
  <c r="D26" i="2"/>
  <c r="L32" i="2" l="1"/>
  <c r="K32" i="2"/>
  <c r="H32" i="2"/>
  <c r="L31" i="2"/>
  <c r="K31" i="2"/>
  <c r="H31" i="2"/>
  <c r="E23" i="2"/>
  <c r="I23" i="2" s="1"/>
  <c r="D23" i="2"/>
  <c r="E24" i="2"/>
  <c r="I24" i="2" s="1"/>
  <c r="D24" i="2"/>
  <c r="L29" i="2" l="1"/>
  <c r="L30" i="2"/>
  <c r="L28" i="2"/>
  <c r="K30" i="2"/>
  <c r="H29" i="2"/>
  <c r="H30" i="2"/>
  <c r="E22" i="2" l="1"/>
  <c r="F23" i="2" s="1"/>
  <c r="H23" i="2"/>
  <c r="H22" i="2"/>
  <c r="H21" i="2"/>
  <c r="L22" i="2" l="1"/>
  <c r="F24" i="2"/>
  <c r="I22" i="2"/>
  <c r="E21" i="2"/>
  <c r="I21" i="2" s="1"/>
  <c r="D22" i="2"/>
  <c r="F22" i="2" l="1"/>
  <c r="K29" i="2"/>
  <c r="H16" i="2"/>
  <c r="H15" i="2"/>
  <c r="H14" i="2"/>
  <c r="H13" i="2"/>
  <c r="H12" i="2"/>
  <c r="K19" i="2" l="1"/>
  <c r="K20" i="2"/>
  <c r="K21" i="2"/>
  <c r="K22" i="2"/>
  <c r="H19" i="2"/>
  <c r="H20" i="2"/>
  <c r="E19" i="2"/>
  <c r="L19" i="2" s="1"/>
  <c r="E20" i="2"/>
  <c r="L21" i="2"/>
  <c r="D19" i="2"/>
  <c r="D20" i="2"/>
  <c r="D21" i="2"/>
  <c r="H28" i="2"/>
  <c r="K28" i="2"/>
  <c r="L20" i="2" l="1"/>
  <c r="F21" i="2"/>
  <c r="I20" i="2"/>
  <c r="F20" i="2"/>
  <c r="I19" i="2"/>
  <c r="H18" i="2"/>
  <c r="K18" i="2"/>
  <c r="E18" i="2"/>
  <c r="I18" i="2" s="1"/>
  <c r="D18" i="2"/>
  <c r="F19" i="2" l="1"/>
  <c r="L18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L27" i="2" l="1"/>
  <c r="L26" i="2"/>
  <c r="L24" i="2"/>
  <c r="L23" i="2"/>
  <c r="K27" i="2"/>
  <c r="K26" i="2"/>
  <c r="K24" i="2"/>
  <c r="K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H27" i="2"/>
  <c r="H26" i="2"/>
  <c r="H24" i="2"/>
  <c r="H17" i="2"/>
  <c r="E12" i="2"/>
  <c r="I12" i="2" s="1"/>
  <c r="E11" i="2"/>
  <c r="I11" i="2" s="1"/>
  <c r="E10" i="2"/>
  <c r="L10" i="2" s="1"/>
  <c r="E9" i="2"/>
  <c r="L9" i="2" s="1"/>
  <c r="E8" i="2"/>
  <c r="E7" i="2"/>
  <c r="E6" i="2"/>
  <c r="L6" i="2" s="1"/>
  <c r="E5" i="2"/>
  <c r="L5" i="2" s="1"/>
  <c r="E4" i="2"/>
  <c r="E3" i="2"/>
  <c r="E17" i="2"/>
  <c r="E16" i="2"/>
  <c r="I16" i="2" s="1"/>
  <c r="E15" i="2"/>
  <c r="I15" i="2" s="1"/>
  <c r="E14" i="2"/>
  <c r="I14" i="2" s="1"/>
  <c r="E13" i="2"/>
  <c r="L13" i="2" l="1"/>
  <c r="I13" i="2"/>
  <c r="I17" i="2"/>
  <c r="F18" i="2"/>
  <c r="F14" i="2"/>
  <c r="F4" i="2"/>
  <c r="F11" i="2"/>
  <c r="L14" i="2"/>
  <c r="F8" i="2"/>
  <c r="F12" i="2"/>
  <c r="L17" i="2"/>
  <c r="L16" i="2"/>
  <c r="L12" i="2"/>
  <c r="L8" i="2"/>
  <c r="L4" i="2"/>
  <c r="F15" i="2"/>
  <c r="F10" i="2"/>
  <c r="L15" i="2"/>
  <c r="L11" i="2"/>
  <c r="L7" i="2"/>
  <c r="L3" i="2"/>
  <c r="F5" i="2"/>
  <c r="F9" i="2"/>
  <c r="F13" i="2"/>
  <c r="F6" i="2"/>
  <c r="F16" i="2"/>
  <c r="F17" i="2"/>
</calcChain>
</file>

<file path=xl/sharedStrings.xml><?xml version="1.0" encoding="utf-8"?>
<sst xmlns="http://schemas.openxmlformats.org/spreadsheetml/2006/main" count="28" uniqueCount="28">
  <si>
    <t>Public School Enrollment Total</t>
  </si>
  <si>
    <t>School Age Population (5-17)</t>
  </si>
  <si>
    <t>Projected</t>
  </si>
  <si>
    <t>As of Oct 1 (Enrollment) or July 1 (Population)</t>
  </si>
  <si>
    <t>Implied Private School, Home School, and Dropout Subpopulation</t>
  </si>
  <si>
    <t>School Age Population Percent Change</t>
  </si>
  <si>
    <t>Public School Enrollment Percent Change</t>
  </si>
  <si>
    <t>School District Subtotal</t>
  </si>
  <si>
    <t>Charter School Subtotal</t>
  </si>
  <si>
    <t>Total Population</t>
  </si>
  <si>
    <t>Total Population Percent Change</t>
  </si>
  <si>
    <t>Ratio of Enrollment or School Age Pop. to Total Pop.</t>
  </si>
  <si>
    <r>
      <rPr>
        <b/>
        <sz val="11"/>
        <rFont val="Calibri"/>
        <family val="2"/>
        <scheme val="minor"/>
      </rPr>
      <t>Sources</t>
    </r>
    <r>
      <rPr>
        <sz val="11"/>
        <rFont val="Calibri"/>
        <family val="2"/>
        <scheme val="minor"/>
      </rPr>
      <t xml:space="preserve">: </t>
    </r>
  </si>
  <si>
    <t>For more on population estimates and projections, see the following Gardner Policy Institute briefs:</t>
  </si>
  <si>
    <t>Utah Population Estimates Committee (defunct): Population estimates 1999-2009</t>
  </si>
  <si>
    <r>
      <rPr>
        <b/>
        <sz val="11"/>
        <rFont val="Calibri"/>
        <family val="2"/>
        <scheme val="minor"/>
      </rPr>
      <t>Notes</t>
    </r>
    <r>
      <rPr>
        <sz val="11"/>
        <rFont val="Calibri"/>
        <family val="2"/>
        <scheme val="minor"/>
      </rPr>
      <t>:</t>
    </r>
  </si>
  <si>
    <t>Charter School Students per 1,000 District Students</t>
  </si>
  <si>
    <t>Data for recent years may vary slightly from previously published figures due to adjustments based on audits or revisions in series.</t>
  </si>
  <si>
    <t>Utah Long-Term Planning Projections: A Baseline Scenario of Population and Employment Change in Utah and its Counties</t>
  </si>
  <si>
    <t>Utah Historical Enrollment and Projected School Age Population, 2002-2030 (July 1/October1)</t>
  </si>
  <si>
    <t>State and County Population Estimates for Utah: 2022 (December 2022)</t>
  </si>
  <si>
    <t xml:space="preserve">Where necessary estimates are drawn from the Kem C. Garner Institute </t>
  </si>
  <si>
    <t>Utah State Board of Education (USBE): Enrollment Counts through October 2022</t>
  </si>
  <si>
    <t>School-Age and Total Population Estimates and Projections (through 2030): Kem C. Gardner Policy Institute</t>
  </si>
  <si>
    <t>Common Data Committee (USBE, Legislative Fiscal Analyst, Governor's Office of Planning and Budget): Enrollment Projections FY24</t>
  </si>
  <si>
    <t>State and County Projections: 2020-2060</t>
  </si>
  <si>
    <t>The time series were modified from previous years' reports to begin with 1999, because that is the first year in which charter schools began operating.</t>
  </si>
  <si>
    <t>The file was updated this year to begin with 2002 and extend to 2030.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</si>
</sst>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.00_);_(* \(#,##0.00\);_(* \-??_);_(@_)"/>
    <numFmt numFmtId="166" formatCode="#,##0.0"/>
    <numFmt numFmtId="167" formatCode="_(* #,##0_);_(* \(#,##0\);_(* &quot;-&quot;??_);_(@_)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0"/>
      <name val="Prestige Elite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98">
    <xf numFmtId="0" fontId="0" fillId="0" borderId="0"/>
    <xf numFmtId="2" fontId="4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2" fontId="8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5" fillId="0" borderId="0"/>
    <xf numFmtId="165" fontId="25" fillId="0" borderId="0"/>
    <xf numFmtId="0" fontId="25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4" fillId="0" borderId="0"/>
    <xf numFmtId="0" fontId="4" fillId="0" borderId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6" borderId="0" applyNumberFormat="0" applyBorder="0" applyAlignment="0" applyProtection="0"/>
    <xf numFmtId="0" fontId="26" fillId="41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37" borderId="0" applyNumberFormat="0" applyBorder="0" applyAlignment="0" applyProtection="0"/>
    <xf numFmtId="0" fontId="26" fillId="35" borderId="0" applyNumberFormat="0" applyBorder="0" applyAlignment="0" applyProtection="0"/>
    <xf numFmtId="0" fontId="27" fillId="44" borderId="0" applyNumberFormat="0" applyBorder="0" applyAlignment="0" applyProtection="0"/>
    <xf numFmtId="0" fontId="26" fillId="40" borderId="0" applyNumberFormat="0" applyBorder="0" applyAlignment="0" applyProtection="0"/>
    <xf numFmtId="0" fontId="27" fillId="43" borderId="0" applyNumberFormat="0" applyBorder="0" applyAlignment="0" applyProtection="0"/>
    <xf numFmtId="0" fontId="26" fillId="36" borderId="0" applyNumberFormat="0" applyBorder="0" applyAlignment="0" applyProtection="0"/>
    <xf numFmtId="0" fontId="26" fillId="42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6" fillId="33" borderId="0" applyNumberFormat="0" applyBorder="0" applyAlignment="0" applyProtection="0"/>
    <xf numFmtId="0" fontId="27" fillId="49" borderId="0" applyNumberFormat="0" applyBorder="0" applyAlignment="0" applyProtection="0"/>
    <xf numFmtId="0" fontId="30" fillId="52" borderId="12" applyNumberFormat="0" applyAlignment="0" applyProtection="0"/>
    <xf numFmtId="0" fontId="38" fillId="53" borderId="0" applyNumberFormat="0" applyBorder="0" applyAlignment="0" applyProtection="0"/>
    <xf numFmtId="0" fontId="26" fillId="0" borderId="0"/>
    <xf numFmtId="0" fontId="36" fillId="38" borderId="11" applyNumberFormat="0" applyAlignment="0" applyProtection="0"/>
    <xf numFmtId="0" fontId="27" fillId="44" borderId="0" applyNumberFormat="0" applyBorder="0" applyAlignment="0" applyProtection="0"/>
    <xf numFmtId="0" fontId="28" fillId="34" borderId="0" applyNumberFormat="0" applyBorder="0" applyAlignment="0" applyProtection="0"/>
    <xf numFmtId="0" fontId="35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2" fillId="35" borderId="0" applyNumberFormat="0" applyBorder="0" applyAlignment="0" applyProtection="0"/>
    <xf numFmtId="0" fontId="27" fillId="45" borderId="0" applyNumberFormat="0" applyBorder="0" applyAlignment="0" applyProtection="0"/>
    <xf numFmtId="43" fontId="4" fillId="0" borderId="0" applyFont="0" applyFill="0" applyBorder="0" applyAlignment="0" applyProtection="0"/>
    <xf numFmtId="0" fontId="27" fillId="47" borderId="0" applyNumberFormat="0" applyBorder="0" applyAlignment="0" applyProtection="0"/>
    <xf numFmtId="0" fontId="29" fillId="51" borderId="11" applyNumberFormat="0" applyAlignment="0" applyProtection="0"/>
    <xf numFmtId="0" fontId="37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27" fillId="46" borderId="0" applyNumberFormat="0" applyBorder="0" applyAlignment="0" applyProtection="0"/>
    <xf numFmtId="0" fontId="4" fillId="0" borderId="0"/>
    <xf numFmtId="0" fontId="27" fillId="48" borderId="0" applyNumberFormat="0" applyBorder="0" applyAlignment="0" applyProtection="0"/>
    <xf numFmtId="0" fontId="27" fillId="45" borderId="0" applyNumberFormat="0" applyBorder="0" applyAlignment="0" applyProtection="0"/>
    <xf numFmtId="0" fontId="27" fillId="50" borderId="0" applyNumberFormat="0" applyBorder="0" applyAlignment="0" applyProtection="0"/>
    <xf numFmtId="0" fontId="35" fillId="0" borderId="15" applyNumberFormat="0" applyFill="0" applyAlignment="0" applyProtection="0"/>
    <xf numFmtId="0" fontId="4" fillId="0" borderId="0"/>
    <xf numFmtId="0" fontId="4" fillId="54" borderId="17" applyNumberFormat="0" applyAlignment="0" applyProtection="0"/>
    <xf numFmtId="0" fontId="39" fillId="51" borderId="18" applyNumberFormat="0" applyAlignment="0" applyProtection="0"/>
    <xf numFmtId="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58" borderId="0" applyNumberFormat="0" applyBorder="0" applyAlignment="0" applyProtection="0"/>
    <xf numFmtId="0" fontId="26" fillId="61" borderId="0" applyNumberFormat="0" applyBorder="0" applyAlignment="0" applyProtection="0"/>
    <xf numFmtId="0" fontId="26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72" borderId="0" applyNumberFormat="0" applyBorder="0" applyAlignment="0" applyProtection="0"/>
    <xf numFmtId="0" fontId="28" fillId="56" borderId="0" applyNumberFormat="0" applyBorder="0" applyAlignment="0" applyProtection="0"/>
    <xf numFmtId="0" fontId="29" fillId="73" borderId="11" applyNumberFormat="0" applyAlignment="0" applyProtection="0"/>
    <xf numFmtId="0" fontId="30" fillId="74" borderId="12" applyNumberFormat="0" applyAlignment="0" applyProtection="0"/>
    <xf numFmtId="0" fontId="43" fillId="0" borderId="0" applyNumberFormat="0" applyFill="0" applyBorder="0" applyAlignment="0" applyProtection="0"/>
    <xf numFmtId="0" fontId="32" fillId="57" borderId="0" applyNumberFormat="0" applyBorder="0" applyAlignment="0" applyProtection="0"/>
    <xf numFmtId="0" fontId="44" fillId="0" borderId="0" applyNumberFormat="0" applyFill="0" applyBorder="0" applyAlignment="0" applyProtection="0"/>
    <xf numFmtId="0" fontId="36" fillId="60" borderId="11" applyNumberFormat="0" applyAlignment="0" applyProtection="0"/>
    <xf numFmtId="0" fontId="38" fillId="75" borderId="0" applyNumberFormat="0" applyBorder="0" applyAlignment="0" applyProtection="0"/>
    <xf numFmtId="0" fontId="4" fillId="0" borderId="0"/>
    <xf numFmtId="0" fontId="3" fillId="0" borderId="0"/>
    <xf numFmtId="0" fontId="4" fillId="76" borderId="17" applyNumberFormat="0" applyFont="0" applyAlignment="0" applyProtection="0"/>
    <xf numFmtId="0" fontId="39" fillId="73" borderId="18" applyNumberFormat="0" applyAlignment="0" applyProtection="0"/>
    <xf numFmtId="9" fontId="4" fillId="0" borderId="0" applyFont="0" applyFill="0" applyBorder="0" applyAlignment="0" applyProtection="0"/>
    <xf numFmtId="0" fontId="45" fillId="0" borderId="0"/>
    <xf numFmtId="0" fontId="4" fillId="0" borderId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76" borderId="17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4" fillId="0" borderId="0"/>
    <xf numFmtId="0" fontId="4" fillId="0" borderId="0"/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76" borderId="17" applyNumberFormat="0" applyFont="0" applyAlignment="0" applyProtection="0"/>
    <xf numFmtId="9" fontId="4" fillId="0" borderId="0" applyFont="0" applyFill="0" applyBorder="0" applyAlignment="0" applyProtection="0"/>
    <xf numFmtId="0" fontId="27" fillId="46" borderId="0" applyNumberFormat="0" applyBorder="0" applyAlignment="0" applyProtection="0"/>
    <xf numFmtId="0" fontId="36" fillId="38" borderId="11" applyNumberFormat="0" applyAlignment="0" applyProtection="0"/>
    <xf numFmtId="0" fontId="26" fillId="40" borderId="0" applyNumberFormat="0" applyBorder="0" applyAlignment="0" applyProtection="0"/>
    <xf numFmtId="0" fontId="27" fillId="50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32" fillId="35" borderId="0" applyNumberFormat="0" applyBorder="0" applyAlignment="0" applyProtection="0"/>
    <xf numFmtId="0" fontId="39" fillId="51" borderId="18" applyNumberFormat="0" applyAlignment="0" applyProtection="0"/>
    <xf numFmtId="0" fontId="38" fillId="53" borderId="0" applyNumberFormat="0" applyBorder="0" applyAlignment="0" applyProtection="0"/>
    <xf numFmtId="0" fontId="27" fillId="45" borderId="0" applyNumberFormat="0" applyBorder="0" applyAlignment="0" applyProtection="0"/>
    <xf numFmtId="0" fontId="27" fillId="41" borderId="0" applyNumberFormat="0" applyBorder="0" applyAlignment="0" applyProtection="0"/>
    <xf numFmtId="0" fontId="26" fillId="34" borderId="0" applyNumberFormat="0" applyBorder="0" applyAlignment="0" applyProtection="0"/>
    <xf numFmtId="0" fontId="28" fillId="34" borderId="0" applyNumberFormat="0" applyBorder="0" applyAlignment="0" applyProtection="0"/>
    <xf numFmtId="0" fontId="27" fillId="44" borderId="0" applyNumberFormat="0" applyBorder="0" applyAlignment="0" applyProtection="0"/>
    <xf numFmtId="0" fontId="27" fillId="47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0" fontId="4" fillId="54" borderId="17" applyNumberFormat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7" fillId="49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9" fillId="51" borderId="11" applyNumberFormat="0" applyAlignment="0" applyProtection="0"/>
    <xf numFmtId="0" fontId="26" fillId="33" borderId="0" applyNumberFormat="0" applyBorder="0" applyAlignment="0" applyProtection="0"/>
    <xf numFmtId="0" fontId="30" fillId="52" borderId="12" applyNumberFormat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0" borderId="0"/>
    <xf numFmtId="9" fontId="3" fillId="0" borderId="0" applyFont="0" applyFill="0" applyBorder="0" applyAlignment="0" applyProtection="0"/>
    <xf numFmtId="0" fontId="3" fillId="8" borderId="9" applyNumberFormat="0" applyFont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58" borderId="0" applyNumberFormat="0" applyBorder="0" applyAlignment="0" applyProtection="0"/>
    <xf numFmtId="0" fontId="26" fillId="61" borderId="0" applyNumberFormat="0" applyBorder="0" applyAlignment="0" applyProtection="0"/>
    <xf numFmtId="0" fontId="26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72" borderId="0" applyNumberFormat="0" applyBorder="0" applyAlignment="0" applyProtection="0"/>
    <xf numFmtId="0" fontId="28" fillId="56" borderId="0" applyNumberFormat="0" applyBorder="0" applyAlignment="0" applyProtection="0"/>
    <xf numFmtId="0" fontId="29" fillId="73" borderId="11" applyNumberFormat="0" applyAlignment="0" applyProtection="0"/>
    <xf numFmtId="0" fontId="30" fillId="74" borderId="12" applyNumberFormat="0" applyAlignment="0" applyProtection="0"/>
    <xf numFmtId="0" fontId="32" fillId="57" borderId="0" applyNumberFormat="0" applyBorder="0" applyAlignment="0" applyProtection="0"/>
    <xf numFmtId="0" fontId="36" fillId="60" borderId="11" applyNumberFormat="0" applyAlignment="0" applyProtection="0"/>
    <xf numFmtId="0" fontId="38" fillId="75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4" fillId="76" borderId="17" applyNumberFormat="0" applyFont="0" applyAlignment="0" applyProtection="0"/>
    <xf numFmtId="0" fontId="39" fillId="73" borderId="18" applyNumberFormat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6" fillId="64" borderId="0" applyNumberFormat="0" applyBorder="0" applyAlignment="0" applyProtection="0"/>
    <xf numFmtId="0" fontId="26" fillId="61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55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30" fillId="74" borderId="12" applyNumberFormat="0" applyAlignment="0" applyProtection="0"/>
    <xf numFmtId="0" fontId="34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27" fillId="70" borderId="0" applyNumberFormat="0" applyBorder="0" applyAlignment="0" applyProtection="0"/>
    <xf numFmtId="0" fontId="27" fillId="72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7" fillId="62" borderId="0" applyNumberFormat="0" applyBorder="0" applyAlignment="0" applyProtection="0"/>
    <xf numFmtId="0" fontId="27" fillId="67" borderId="0" applyNumberFormat="0" applyBorder="0" applyAlignment="0" applyProtection="0"/>
    <xf numFmtId="43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6" fillId="63" borderId="0" applyNumberFormat="0" applyBorder="0" applyAlignment="0" applyProtection="0"/>
    <xf numFmtId="0" fontId="27" fillId="68" borderId="0" applyNumberFormat="0" applyBorder="0" applyAlignment="0" applyProtection="0"/>
    <xf numFmtId="0" fontId="27" fillId="71" borderId="0" applyNumberFormat="0" applyBorder="0" applyAlignment="0" applyProtection="0"/>
    <xf numFmtId="0" fontId="32" fillId="57" borderId="0" applyNumberFormat="0" applyBorder="0" applyAlignment="0" applyProtection="0"/>
    <xf numFmtId="0" fontId="27" fillId="63" borderId="0" applyNumberFormat="0" applyBorder="0" applyAlignment="0" applyProtection="0"/>
    <xf numFmtId="0" fontId="37" fillId="0" borderId="16" applyNumberFormat="0" applyFill="0" applyAlignment="0" applyProtection="0"/>
    <xf numFmtId="0" fontId="35" fillId="0" borderId="15" applyNumberFormat="0" applyFill="0" applyAlignment="0" applyProtection="0"/>
    <xf numFmtId="0" fontId="28" fillId="56" borderId="0" applyNumberFormat="0" applyBorder="0" applyAlignment="0" applyProtection="0"/>
    <xf numFmtId="0" fontId="29" fillId="73" borderId="11" applyNumberFormat="0" applyAlignment="0" applyProtection="0"/>
    <xf numFmtId="0" fontId="27" fillId="66" borderId="0" applyNumberFormat="0" applyBorder="0" applyAlignment="0" applyProtection="0"/>
    <xf numFmtId="0" fontId="33" fillId="0" borderId="13" applyNumberFormat="0" applyFill="0" applyAlignment="0" applyProtection="0"/>
    <xf numFmtId="0" fontId="36" fillId="60" borderId="11" applyNumberFormat="0" applyAlignment="0" applyProtection="0"/>
    <xf numFmtId="0" fontId="27" fillId="69" borderId="0" applyNumberFormat="0" applyBorder="0" applyAlignment="0" applyProtection="0"/>
    <xf numFmtId="0" fontId="38" fillId="75" borderId="0" applyNumberFormat="0" applyBorder="0" applyAlignment="0" applyProtection="0"/>
    <xf numFmtId="0" fontId="4" fillId="76" borderId="17" applyNumberFormat="0" applyFont="0" applyAlignment="0" applyProtection="0"/>
    <xf numFmtId="0" fontId="39" fillId="73" borderId="18" applyNumberFormat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2" borderId="0" applyNumberFormat="0" applyBorder="0" applyAlignment="0" applyProtection="0"/>
    <xf numFmtId="0" fontId="3" fillId="8" borderId="9" applyNumberFormat="0" applyFont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2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23" fillId="77" borderId="21" xfId="0" applyFont="1" applyFill="1" applyBorder="1" applyAlignment="1">
      <alignment horizontal="center" wrapText="1"/>
    </xf>
    <xf numFmtId="0" fontId="23" fillId="77" borderId="22" xfId="0" applyFont="1" applyFill="1" applyBorder="1" applyAlignment="1">
      <alignment horizontal="center" wrapText="1"/>
    </xf>
    <xf numFmtId="3" fontId="6" fillId="77" borderId="20" xfId="344" applyNumberFormat="1" applyFont="1" applyFill="1" applyBorder="1"/>
    <xf numFmtId="3" fontId="1" fillId="77" borderId="20" xfId="0" applyNumberFormat="1" applyFont="1" applyFill="1" applyBorder="1"/>
    <xf numFmtId="0" fontId="6" fillId="77" borderId="20" xfId="0" applyFont="1" applyFill="1" applyBorder="1"/>
    <xf numFmtId="3" fontId="6" fillId="77" borderId="20" xfId="0" applyNumberFormat="1" applyFont="1" applyFill="1" applyBorder="1"/>
    <xf numFmtId="0" fontId="6" fillId="77" borderId="0" xfId="0" applyFont="1" applyFill="1" applyBorder="1"/>
    <xf numFmtId="3" fontId="6" fillId="77" borderId="0" xfId="0" applyNumberFormat="1" applyFont="1" applyFill="1" applyBorder="1"/>
    <xf numFmtId="10" fontId="6" fillId="77" borderId="0" xfId="0" applyNumberFormat="1" applyFont="1" applyFill="1" applyBorder="1"/>
    <xf numFmtId="166" fontId="6" fillId="77" borderId="0" xfId="344" applyNumberFormat="1" applyFont="1" applyFill="1" applyBorder="1"/>
    <xf numFmtId="166" fontId="1" fillId="77" borderId="0" xfId="0" applyNumberFormat="1" applyFont="1" applyFill="1" applyBorder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/>
    <xf numFmtId="3" fontId="6" fillId="0" borderId="0" xfId="0" applyNumberFormat="1" applyFont="1" applyFill="1" applyBorder="1"/>
    <xf numFmtId="164" fontId="6" fillId="0" borderId="0" xfId="0" applyNumberFormat="1" applyFont="1"/>
    <xf numFmtId="0" fontId="23" fillId="77" borderId="23" xfId="0" applyFont="1" applyFill="1" applyBorder="1" applyAlignment="1">
      <alignment horizontal="center" wrapText="1"/>
    </xf>
    <xf numFmtId="164" fontId="6" fillId="77" borderId="24" xfId="0" applyNumberFormat="1" applyFont="1" applyFill="1" applyBorder="1"/>
    <xf numFmtId="164" fontId="6" fillId="77" borderId="25" xfId="0" applyNumberFormat="1" applyFont="1" applyFill="1" applyBorder="1"/>
    <xf numFmtId="0" fontId="23" fillId="77" borderId="22" xfId="0" applyFont="1" applyFill="1" applyBorder="1" applyAlignment="1">
      <alignment horizontal="right" wrapText="1"/>
    </xf>
    <xf numFmtId="0" fontId="7" fillId="77" borderId="26" xfId="0" applyFont="1" applyFill="1" applyBorder="1"/>
    <xf numFmtId="0" fontId="48" fillId="0" borderId="22" xfId="0" applyFont="1" applyBorder="1"/>
    <xf numFmtId="0" fontId="6" fillId="0" borderId="21" xfId="0" applyFont="1" applyBorder="1"/>
    <xf numFmtId="0" fontId="6" fillId="0" borderId="21" xfId="0" applyFont="1" applyFill="1" applyBorder="1"/>
    <xf numFmtId="0" fontId="6" fillId="0" borderId="23" xfId="0" applyFont="1" applyFill="1" applyBorder="1"/>
    <xf numFmtId="0" fontId="23" fillId="0" borderId="0" xfId="0" applyFont="1" applyFill="1" applyBorder="1" applyAlignment="1">
      <alignment horizontal="right"/>
    </xf>
    <xf numFmtId="0" fontId="51" fillId="77" borderId="0" xfId="0" applyFont="1" applyFill="1" applyBorder="1"/>
    <xf numFmtId="3" fontId="51" fillId="77" borderId="0" xfId="0" applyNumberFormat="1" applyFont="1" applyFill="1" applyBorder="1"/>
    <xf numFmtId="10" fontId="51" fillId="77" borderId="0" xfId="0" applyNumberFormat="1" applyFont="1" applyFill="1" applyBorder="1"/>
    <xf numFmtId="0" fontId="51" fillId="77" borderId="26" xfId="0" applyFont="1" applyFill="1" applyBorder="1"/>
    <xf numFmtId="0" fontId="50" fillId="77" borderId="0" xfId="0" applyFont="1" applyFill="1" applyBorder="1"/>
    <xf numFmtId="10" fontId="51" fillId="77" borderId="1" xfId="0" applyNumberFormat="1" applyFont="1" applyFill="1" applyBorder="1"/>
    <xf numFmtId="0" fontId="6" fillId="0" borderId="0" xfId="0" applyFont="1" applyBorder="1"/>
    <xf numFmtId="3" fontId="51" fillId="77" borderId="1" xfId="0" applyNumberFormat="1" applyFont="1" applyFill="1" applyBorder="1"/>
    <xf numFmtId="0" fontId="51" fillId="77" borderId="1" xfId="0" applyFont="1" applyFill="1" applyBorder="1"/>
    <xf numFmtId="0" fontId="44" fillId="0" borderId="0" xfId="395"/>
    <xf numFmtId="167" fontId="6" fillId="77" borderId="20" xfId="396" applyNumberFormat="1" applyFont="1" applyFill="1" applyBorder="1" applyAlignment="1">
      <alignment horizontal="right"/>
    </xf>
    <xf numFmtId="3" fontId="6" fillId="77" borderId="20" xfId="344" applyNumberFormat="1" applyFont="1" applyFill="1" applyBorder="1" applyAlignment="1">
      <alignment horizontal="right"/>
    </xf>
    <xf numFmtId="3" fontId="1" fillId="77" borderId="20" xfId="0" applyNumberFormat="1" applyFont="1" applyFill="1" applyBorder="1" applyAlignment="1">
      <alignment horizontal="right"/>
    </xf>
    <xf numFmtId="3" fontId="6" fillId="77" borderId="20" xfId="0" applyNumberFormat="1" applyFont="1" applyFill="1" applyBorder="1" applyAlignment="1">
      <alignment horizontal="right"/>
    </xf>
    <xf numFmtId="0" fontId="6" fillId="77" borderId="20" xfId="0" applyFont="1" applyFill="1" applyBorder="1" applyAlignment="1">
      <alignment horizontal="right"/>
    </xf>
    <xf numFmtId="0" fontId="51" fillId="77" borderId="0" xfId="0" applyFont="1" applyFill="1" applyBorder="1" applyAlignment="1">
      <alignment horizontal="right"/>
    </xf>
    <xf numFmtId="0" fontId="7" fillId="77" borderId="26" xfId="0" applyFont="1" applyFill="1" applyBorder="1" applyAlignment="1">
      <alignment horizontal="right"/>
    </xf>
    <xf numFmtId="10" fontId="6" fillId="77" borderId="0" xfId="397" applyNumberFormat="1" applyFont="1" applyFill="1" applyBorder="1"/>
    <xf numFmtId="0" fontId="50" fillId="77" borderId="25" xfId="0" applyFont="1" applyFill="1" applyBorder="1"/>
    <xf numFmtId="0" fontId="51" fillId="77" borderId="24" xfId="0" applyFont="1" applyFill="1" applyBorder="1"/>
    <xf numFmtId="0" fontId="50" fillId="77" borderId="24" xfId="0" applyFont="1" applyFill="1" applyBorder="1"/>
    <xf numFmtId="0" fontId="51" fillId="77" borderId="20" xfId="0" applyFont="1" applyFill="1" applyBorder="1"/>
    <xf numFmtId="0" fontId="51" fillId="77" borderId="20" xfId="0" applyFont="1" applyFill="1" applyBorder="1" applyAlignment="1">
      <alignment horizontal="right"/>
    </xf>
    <xf numFmtId="0" fontId="51" fillId="77" borderId="1" xfId="0" applyFont="1" applyFill="1" applyBorder="1" applyAlignment="1">
      <alignment horizontal="right"/>
    </xf>
    <xf numFmtId="0" fontId="51" fillId="77" borderId="25" xfId="0" applyFont="1" applyFill="1" applyBorder="1"/>
    <xf numFmtId="3" fontId="6" fillId="77" borderId="0" xfId="0" applyNumberFormat="1" applyFont="1" applyFill="1" applyBorder="1" applyAlignment="1">
      <alignment horizontal="right"/>
    </xf>
    <xf numFmtId="3" fontId="6" fillId="77" borderId="28" xfId="0" applyNumberFormat="1" applyFont="1" applyFill="1" applyBorder="1"/>
    <xf numFmtId="167" fontId="6" fillId="77" borderId="28" xfId="396" applyNumberFormat="1" applyFont="1" applyFill="1" applyBorder="1" applyAlignment="1">
      <alignment horizontal="right"/>
    </xf>
    <xf numFmtId="10" fontId="6" fillId="77" borderId="28" xfId="0" applyNumberFormat="1" applyFont="1" applyFill="1" applyBorder="1"/>
    <xf numFmtId="0" fontId="6" fillId="77" borderId="29" xfId="0" applyNumberFormat="1" applyFont="1" applyFill="1" applyBorder="1"/>
    <xf numFmtId="0" fontId="6" fillId="77" borderId="27" xfId="0" applyFont="1" applyFill="1" applyBorder="1"/>
    <xf numFmtId="0" fontId="6" fillId="77" borderId="27" xfId="0" applyFont="1" applyFill="1" applyBorder="1" applyAlignment="1">
      <alignment horizontal="right"/>
    </xf>
    <xf numFmtId="0" fontId="6" fillId="77" borderId="28" xfId="0" applyFont="1" applyFill="1" applyBorder="1"/>
  </cellXfs>
  <cellStyles count="398">
    <cellStyle name="20% - Accent1" xfId="20" builtinId="30" customBuiltin="1"/>
    <cellStyle name="20% - Accent1 2" xfId="79" xr:uid="{00000000-0005-0000-0000-000001000000}"/>
    <cellStyle name="20% - Accent1 2 2" xfId="243" xr:uid="{00000000-0005-0000-0000-000002000000}"/>
    <cellStyle name="20% - Accent1 2 3" xfId="250" xr:uid="{00000000-0005-0000-0000-000003000000}"/>
    <cellStyle name="20% - Accent1 2 4" xfId="113" xr:uid="{00000000-0005-0000-0000-000004000000}"/>
    <cellStyle name="20% - Accent1 2 5" xfId="377" xr:uid="{00000000-0005-0000-0000-000005000000}"/>
    <cellStyle name="20% - Accent1 3" xfId="180" xr:uid="{00000000-0005-0000-0000-000006000000}"/>
    <cellStyle name="20% - Accent1 4" xfId="304" xr:uid="{00000000-0005-0000-0000-000007000000}"/>
    <cellStyle name="20% - Accent2" xfId="24" builtinId="34" customBuiltin="1"/>
    <cellStyle name="20% - Accent2 2" xfId="68" xr:uid="{00000000-0005-0000-0000-000009000000}"/>
    <cellStyle name="20% - Accent2 2 2" xfId="226" xr:uid="{00000000-0005-0000-0000-00000A000000}"/>
    <cellStyle name="20% - Accent2 2 3" xfId="251" xr:uid="{00000000-0005-0000-0000-00000B000000}"/>
    <cellStyle name="20% - Accent2 2 4" xfId="114" xr:uid="{00000000-0005-0000-0000-00000C000000}"/>
    <cellStyle name="20% - Accent2 2 5" xfId="379" xr:uid="{00000000-0005-0000-0000-00000D000000}"/>
    <cellStyle name="20% - Accent2 3" xfId="184" xr:uid="{00000000-0005-0000-0000-00000E000000}"/>
    <cellStyle name="20% - Accent2 4" xfId="301" xr:uid="{00000000-0005-0000-0000-00000F000000}"/>
    <cellStyle name="20% - Accent3" xfId="28" builtinId="38" customBuiltin="1"/>
    <cellStyle name="20% - Accent3 2" xfId="71" xr:uid="{00000000-0005-0000-0000-000011000000}"/>
    <cellStyle name="20% - Accent3 2 2" xfId="233" xr:uid="{00000000-0005-0000-0000-000012000000}"/>
    <cellStyle name="20% - Accent3 2 3" xfId="252" xr:uid="{00000000-0005-0000-0000-000013000000}"/>
    <cellStyle name="20% - Accent3 2 4" xfId="115" xr:uid="{00000000-0005-0000-0000-000014000000}"/>
    <cellStyle name="20% - Accent3 2 5" xfId="381" xr:uid="{00000000-0005-0000-0000-000015000000}"/>
    <cellStyle name="20% - Accent3 3" xfId="188" xr:uid="{00000000-0005-0000-0000-000016000000}"/>
    <cellStyle name="20% - Accent3 4" xfId="300" xr:uid="{00000000-0005-0000-0000-000017000000}"/>
    <cellStyle name="20% - Accent4" xfId="32" builtinId="42" customBuiltin="1"/>
    <cellStyle name="20% - Accent4 2" xfId="66" xr:uid="{00000000-0005-0000-0000-000019000000}"/>
    <cellStyle name="20% - Accent4 2 2" xfId="236" xr:uid="{00000000-0005-0000-0000-00001A000000}"/>
    <cellStyle name="20% - Accent4 2 3" xfId="253" xr:uid="{00000000-0005-0000-0000-00001B000000}"/>
    <cellStyle name="20% - Accent4 2 4" xfId="116" xr:uid="{00000000-0005-0000-0000-00001C000000}"/>
    <cellStyle name="20% - Accent4 2 5" xfId="383" xr:uid="{00000000-0005-0000-0000-00001D000000}"/>
    <cellStyle name="20% - Accent4 3" xfId="192" xr:uid="{00000000-0005-0000-0000-00001E000000}"/>
    <cellStyle name="20% - Accent4 4" xfId="316" xr:uid="{00000000-0005-0000-0000-00001F000000}"/>
    <cellStyle name="20% - Accent5" xfId="36" builtinId="46" customBuiltin="1"/>
    <cellStyle name="20% - Accent5 2" xfId="70" xr:uid="{00000000-0005-0000-0000-000021000000}"/>
    <cellStyle name="20% - Accent5 2 2" xfId="220" xr:uid="{00000000-0005-0000-0000-000022000000}"/>
    <cellStyle name="20% - Accent5 2 3" xfId="254" xr:uid="{00000000-0005-0000-0000-000023000000}"/>
    <cellStyle name="20% - Accent5 2 4" xfId="117" xr:uid="{00000000-0005-0000-0000-000024000000}"/>
    <cellStyle name="20% - Accent5 2 5" xfId="385" xr:uid="{00000000-0005-0000-0000-000025000000}"/>
    <cellStyle name="20% - Accent5 3" xfId="196" xr:uid="{00000000-0005-0000-0000-000026000000}"/>
    <cellStyle name="20% - Accent5 4" xfId="315" xr:uid="{00000000-0005-0000-0000-000027000000}"/>
    <cellStyle name="20% - Accent6" xfId="40" builtinId="50" customBuiltin="1"/>
    <cellStyle name="20% - Accent6 2" xfId="69" xr:uid="{00000000-0005-0000-0000-000029000000}"/>
    <cellStyle name="20% - Accent6 2 2" xfId="245" xr:uid="{00000000-0005-0000-0000-00002A000000}"/>
    <cellStyle name="20% - Accent6 2 3" xfId="255" xr:uid="{00000000-0005-0000-0000-00002B000000}"/>
    <cellStyle name="20% - Accent6 2 4" xfId="118" xr:uid="{00000000-0005-0000-0000-00002C000000}"/>
    <cellStyle name="20% - Accent6 2 5" xfId="387" xr:uid="{00000000-0005-0000-0000-00002D000000}"/>
    <cellStyle name="20% - Accent6 3" xfId="200" xr:uid="{00000000-0005-0000-0000-00002E000000}"/>
    <cellStyle name="20% - Accent6 4" xfId="302" xr:uid="{00000000-0005-0000-0000-00002F000000}"/>
    <cellStyle name="40% - Accent1" xfId="21" builtinId="31" customBuiltin="1"/>
    <cellStyle name="40% - Accent1 2" xfId="65" xr:uid="{00000000-0005-0000-0000-000031000000}"/>
    <cellStyle name="40% - Accent1 2 2" xfId="234" xr:uid="{00000000-0005-0000-0000-000032000000}"/>
    <cellStyle name="40% - Accent1 2 3" xfId="256" xr:uid="{00000000-0005-0000-0000-000033000000}"/>
    <cellStyle name="40% - Accent1 2 4" xfId="119" xr:uid="{00000000-0005-0000-0000-000034000000}"/>
    <cellStyle name="40% - Accent1 2 5" xfId="378" xr:uid="{00000000-0005-0000-0000-000035000000}"/>
    <cellStyle name="40% - Accent1 3" xfId="181" xr:uid="{00000000-0005-0000-0000-000036000000}"/>
    <cellStyle name="40% - Accent1 4" xfId="303" xr:uid="{00000000-0005-0000-0000-000037000000}"/>
    <cellStyle name="40% - Accent2" xfId="25" builtinId="35" customBuiltin="1"/>
    <cellStyle name="40% - Accent2 2" xfId="73" xr:uid="{00000000-0005-0000-0000-000039000000}"/>
    <cellStyle name="40% - Accent2 2 2" xfId="217" xr:uid="{00000000-0005-0000-0000-00003A000000}"/>
    <cellStyle name="40% - Accent2 2 3" xfId="257" xr:uid="{00000000-0005-0000-0000-00003B000000}"/>
    <cellStyle name="40% - Accent2 2 4" xfId="120" xr:uid="{00000000-0005-0000-0000-00003C000000}"/>
    <cellStyle name="40% - Accent2 2 5" xfId="380" xr:uid="{00000000-0005-0000-0000-00003D000000}"/>
    <cellStyle name="40% - Accent2 3" xfId="185" xr:uid="{00000000-0005-0000-0000-00003E000000}"/>
    <cellStyle name="40% - Accent2 4" xfId="305" xr:uid="{00000000-0005-0000-0000-00003F000000}"/>
    <cellStyle name="40% - Accent3" xfId="29" builtinId="39" customBuiltin="1"/>
    <cellStyle name="40% - Accent3 2" xfId="67" xr:uid="{00000000-0005-0000-0000-000041000000}"/>
    <cellStyle name="40% - Accent3 2 2" xfId="240" xr:uid="{00000000-0005-0000-0000-000042000000}"/>
    <cellStyle name="40% - Accent3 2 3" xfId="258" xr:uid="{00000000-0005-0000-0000-000043000000}"/>
    <cellStyle name="40% - Accent3 2 4" xfId="121" xr:uid="{00000000-0005-0000-0000-000044000000}"/>
    <cellStyle name="40% - Accent3 2 5" xfId="382" xr:uid="{00000000-0005-0000-0000-000045000000}"/>
    <cellStyle name="40% - Accent3 3" xfId="189" xr:uid="{00000000-0005-0000-0000-000046000000}"/>
    <cellStyle name="40% - Accent3 4" xfId="321" xr:uid="{00000000-0005-0000-0000-000047000000}"/>
    <cellStyle name="40% - Accent4" xfId="33" builtinId="43" customBuiltin="1"/>
    <cellStyle name="40% - Accent4 2" xfId="75" xr:uid="{00000000-0005-0000-0000-000049000000}"/>
    <cellStyle name="40% - Accent4 2 2" xfId="237" xr:uid="{00000000-0005-0000-0000-00004A000000}"/>
    <cellStyle name="40% - Accent4 2 3" xfId="259" xr:uid="{00000000-0005-0000-0000-00004B000000}"/>
    <cellStyle name="40% - Accent4 2 4" xfId="122" xr:uid="{00000000-0005-0000-0000-00004C000000}"/>
    <cellStyle name="40% - Accent4 2 5" xfId="384" xr:uid="{00000000-0005-0000-0000-00004D000000}"/>
    <cellStyle name="40% - Accent4 3" xfId="193" xr:uid="{00000000-0005-0000-0000-00004E000000}"/>
    <cellStyle name="40% - Accent4 4" xfId="306" xr:uid="{00000000-0005-0000-0000-00004F000000}"/>
    <cellStyle name="40% - Accent5" xfId="37" builtinId="47" customBuiltin="1"/>
    <cellStyle name="40% - Accent5 2" xfId="64" xr:uid="{00000000-0005-0000-0000-000051000000}"/>
    <cellStyle name="40% - Accent5 2 2" xfId="246" xr:uid="{00000000-0005-0000-0000-000052000000}"/>
    <cellStyle name="40% - Accent5 2 3" xfId="260" xr:uid="{00000000-0005-0000-0000-000053000000}"/>
    <cellStyle name="40% - Accent5 2 4" xfId="123" xr:uid="{00000000-0005-0000-0000-000054000000}"/>
    <cellStyle name="40% - Accent5 2 5" xfId="386" xr:uid="{00000000-0005-0000-0000-000055000000}"/>
    <cellStyle name="40% - Accent5 3" xfId="197" xr:uid="{00000000-0005-0000-0000-000056000000}"/>
    <cellStyle name="40% - Accent5 4" xfId="299" xr:uid="{00000000-0005-0000-0000-000057000000}"/>
    <cellStyle name="40% - Accent6" xfId="41" builtinId="51" customBuiltin="1"/>
    <cellStyle name="40% - Accent6 2" xfId="76" xr:uid="{00000000-0005-0000-0000-000059000000}"/>
    <cellStyle name="40% - Accent6 2 2" xfId="241" xr:uid="{00000000-0005-0000-0000-00005A000000}"/>
    <cellStyle name="40% - Accent6 2 3" xfId="261" xr:uid="{00000000-0005-0000-0000-00005B000000}"/>
    <cellStyle name="40% - Accent6 2 4" xfId="124" xr:uid="{00000000-0005-0000-0000-00005C000000}"/>
    <cellStyle name="40% - Accent6 2 5" xfId="388" xr:uid="{00000000-0005-0000-0000-00005D000000}"/>
    <cellStyle name="40% - Accent6 3" xfId="201" xr:uid="{00000000-0005-0000-0000-00005E000000}"/>
    <cellStyle name="40% - Accent6 4" xfId="298" xr:uid="{00000000-0005-0000-0000-00005F000000}"/>
    <cellStyle name="60% - Accent1" xfId="22" builtinId="32" customBuiltin="1"/>
    <cellStyle name="60% - Accent1 2" xfId="74" xr:uid="{00000000-0005-0000-0000-000061000000}"/>
    <cellStyle name="60% - Accent1 2 2" xfId="232" xr:uid="{00000000-0005-0000-0000-000062000000}"/>
    <cellStyle name="60% - Accent1 2 3" xfId="262" xr:uid="{00000000-0005-0000-0000-000063000000}"/>
    <cellStyle name="60% - Accent1 2 4" xfId="125" xr:uid="{00000000-0005-0000-0000-000064000000}"/>
    <cellStyle name="60% - Accent1 2 5" xfId="363" xr:uid="{00000000-0005-0000-0000-000065000000}"/>
    <cellStyle name="60% - Accent1 3" xfId="182" xr:uid="{00000000-0005-0000-0000-000066000000}"/>
    <cellStyle name="60% - Accent1 3 2" xfId="312" xr:uid="{00000000-0005-0000-0000-000067000000}"/>
    <cellStyle name="60% - Accent2" xfId="26" builtinId="36" customBuiltin="1"/>
    <cellStyle name="60% - Accent2 2" xfId="77" xr:uid="{00000000-0005-0000-0000-000069000000}"/>
    <cellStyle name="60% - Accent2 2 2" xfId="239" xr:uid="{00000000-0005-0000-0000-00006A000000}"/>
    <cellStyle name="60% - Accent2 2 3" xfId="263" xr:uid="{00000000-0005-0000-0000-00006B000000}"/>
    <cellStyle name="60% - Accent2 2 4" xfId="126" xr:uid="{00000000-0005-0000-0000-00006C000000}"/>
    <cellStyle name="60% - Accent2 2 5" xfId="365" xr:uid="{00000000-0005-0000-0000-00006D000000}"/>
    <cellStyle name="60% - Accent2 3" xfId="186" xr:uid="{00000000-0005-0000-0000-00006E000000}"/>
    <cellStyle name="60% - Accent2 3 2" xfId="317" xr:uid="{00000000-0005-0000-0000-00006F000000}"/>
    <cellStyle name="60% - Accent3" xfId="30" builtinId="40" customBuiltin="1"/>
    <cellStyle name="60% - Accent3 2" xfId="78" xr:uid="{00000000-0005-0000-0000-000071000000}"/>
    <cellStyle name="60% - Accent3 2 2" xfId="225" xr:uid="{00000000-0005-0000-0000-000072000000}"/>
    <cellStyle name="60% - Accent3 2 3" xfId="264" xr:uid="{00000000-0005-0000-0000-000073000000}"/>
    <cellStyle name="60% - Accent3 2 4" xfId="127" xr:uid="{00000000-0005-0000-0000-000074000000}"/>
    <cellStyle name="60% - Accent3 2 5" xfId="367" xr:uid="{00000000-0005-0000-0000-000075000000}"/>
    <cellStyle name="60% - Accent3 3" xfId="190" xr:uid="{00000000-0005-0000-0000-000076000000}"/>
    <cellStyle name="60% - Accent3 3 2" xfId="325" xr:uid="{00000000-0005-0000-0000-000077000000}"/>
    <cellStyle name="60% - Accent4" xfId="34" builtinId="44" customBuiltin="1"/>
    <cellStyle name="60% - Accent4 2" xfId="72" xr:uid="{00000000-0005-0000-0000-000079000000}"/>
    <cellStyle name="60% - Accent4 2 2" xfId="219" xr:uid="{00000000-0005-0000-0000-00007A000000}"/>
    <cellStyle name="60% - Accent4 2 3" xfId="265" xr:uid="{00000000-0005-0000-0000-00007B000000}"/>
    <cellStyle name="60% - Accent4 2 4" xfId="128" xr:uid="{00000000-0005-0000-0000-00007C000000}"/>
    <cellStyle name="60% - Accent4 2 5" xfId="369" xr:uid="{00000000-0005-0000-0000-00007D000000}"/>
    <cellStyle name="60% - Accent4 3" xfId="194" xr:uid="{00000000-0005-0000-0000-00007E000000}"/>
    <cellStyle name="60% - Accent4 3 2" xfId="330" xr:uid="{00000000-0005-0000-0000-00007F000000}"/>
    <cellStyle name="60% - Accent5" xfId="38" builtinId="48" customBuiltin="1"/>
    <cellStyle name="60% - Accent5 2" xfId="100" xr:uid="{00000000-0005-0000-0000-000081000000}"/>
    <cellStyle name="60% - Accent5 2 2" xfId="224" xr:uid="{00000000-0005-0000-0000-000082000000}"/>
    <cellStyle name="60% - Accent5 2 3" xfId="266" xr:uid="{00000000-0005-0000-0000-000083000000}"/>
    <cellStyle name="60% - Accent5 2 4" xfId="129" xr:uid="{00000000-0005-0000-0000-000084000000}"/>
    <cellStyle name="60% - Accent5 2 5" xfId="371" xr:uid="{00000000-0005-0000-0000-000085000000}"/>
    <cellStyle name="60% - Accent5 3" xfId="198" xr:uid="{00000000-0005-0000-0000-000086000000}"/>
    <cellStyle name="60% - Accent5 3 2" xfId="314" xr:uid="{00000000-0005-0000-0000-000087000000}"/>
    <cellStyle name="60% - Accent6" xfId="42" builtinId="52" customBuiltin="1"/>
    <cellStyle name="60% - Accent6 2" xfId="97" xr:uid="{00000000-0005-0000-0000-000089000000}"/>
    <cellStyle name="60% - Accent6 2 2" xfId="215" xr:uid="{00000000-0005-0000-0000-00008A000000}"/>
    <cellStyle name="60% - Accent6 2 3" xfId="267" xr:uid="{00000000-0005-0000-0000-00008B000000}"/>
    <cellStyle name="60% - Accent6 2 4" xfId="130" xr:uid="{00000000-0005-0000-0000-00008C000000}"/>
    <cellStyle name="60% - Accent6 2 5" xfId="373" xr:uid="{00000000-0005-0000-0000-00008D000000}"/>
    <cellStyle name="60% - Accent6 3" xfId="202" xr:uid="{00000000-0005-0000-0000-00008E000000}"/>
    <cellStyle name="60% - Accent6 3 2" xfId="322" xr:uid="{00000000-0005-0000-0000-00008F000000}"/>
    <cellStyle name="Accent1" xfId="19" builtinId="29" customBuiltin="1"/>
    <cellStyle name="Accent1 2" xfId="92" xr:uid="{00000000-0005-0000-0000-000091000000}"/>
    <cellStyle name="Accent1 2 2" xfId="229" xr:uid="{00000000-0005-0000-0000-000092000000}"/>
    <cellStyle name="Accent1 2 3" xfId="268" xr:uid="{00000000-0005-0000-0000-000093000000}"/>
    <cellStyle name="Accent1 2 4" xfId="131" xr:uid="{00000000-0005-0000-0000-000094000000}"/>
    <cellStyle name="Accent1 2 5" xfId="362" xr:uid="{00000000-0005-0000-0000-000095000000}"/>
    <cellStyle name="Accent1 3" xfId="179" xr:uid="{00000000-0005-0000-0000-000096000000}"/>
    <cellStyle name="Accent1 3 2" xfId="333" xr:uid="{00000000-0005-0000-0000-000097000000}"/>
    <cellStyle name="Accent2" xfId="23" builtinId="33" customBuiltin="1"/>
    <cellStyle name="Accent2 2" xfId="99" xr:uid="{00000000-0005-0000-0000-000099000000}"/>
    <cellStyle name="Accent2 2 2" xfId="231" xr:uid="{00000000-0005-0000-0000-00009A000000}"/>
    <cellStyle name="Accent2 2 3" xfId="269" xr:uid="{00000000-0005-0000-0000-00009B000000}"/>
    <cellStyle name="Accent2 2 4" xfId="132" xr:uid="{00000000-0005-0000-0000-00009C000000}"/>
    <cellStyle name="Accent2 2 5" xfId="364" xr:uid="{00000000-0005-0000-0000-00009D000000}"/>
    <cellStyle name="Accent2 3" xfId="183" xr:uid="{00000000-0005-0000-0000-00009E000000}"/>
    <cellStyle name="Accent2 3 2" xfId="310" xr:uid="{00000000-0005-0000-0000-00009F000000}"/>
    <cellStyle name="Accent3" xfId="27" builtinId="37" customBuiltin="1"/>
    <cellStyle name="Accent3 2" xfId="80" xr:uid="{00000000-0005-0000-0000-0000A1000000}"/>
    <cellStyle name="Accent3 2 2" xfId="238" xr:uid="{00000000-0005-0000-0000-0000A2000000}"/>
    <cellStyle name="Accent3 2 3" xfId="270" xr:uid="{00000000-0005-0000-0000-0000A3000000}"/>
    <cellStyle name="Accent3 2 4" xfId="133" xr:uid="{00000000-0005-0000-0000-0000A4000000}"/>
    <cellStyle name="Accent3 2 5" xfId="366" xr:uid="{00000000-0005-0000-0000-0000A5000000}"/>
    <cellStyle name="Accent3 3" xfId="187" xr:uid="{00000000-0005-0000-0000-0000A6000000}"/>
    <cellStyle name="Accent3 3 2" xfId="323" xr:uid="{00000000-0005-0000-0000-0000A7000000}"/>
    <cellStyle name="Accent4" xfId="31" builtinId="41" customBuiltin="1"/>
    <cellStyle name="Accent4 2" xfId="85" xr:uid="{00000000-0005-0000-0000-0000A9000000}"/>
    <cellStyle name="Accent4 2 2" xfId="228" xr:uid="{00000000-0005-0000-0000-0000AA000000}"/>
    <cellStyle name="Accent4 2 3" xfId="271" xr:uid="{00000000-0005-0000-0000-0000AB000000}"/>
    <cellStyle name="Accent4 2 4" xfId="134" xr:uid="{00000000-0005-0000-0000-0000AC000000}"/>
    <cellStyle name="Accent4 2 5" xfId="368" xr:uid="{00000000-0005-0000-0000-0000AD000000}"/>
    <cellStyle name="Accent4 3" xfId="191" xr:uid="{00000000-0005-0000-0000-0000AE000000}"/>
    <cellStyle name="Accent4 3 2" xfId="313" xr:uid="{00000000-0005-0000-0000-0000AF000000}"/>
    <cellStyle name="Accent5" xfId="35" builtinId="45" customBuiltin="1"/>
    <cellStyle name="Accent5 2" xfId="90" xr:uid="{00000000-0005-0000-0000-0000B1000000}"/>
    <cellStyle name="Accent5 2 2" xfId="230" xr:uid="{00000000-0005-0000-0000-0000B2000000}"/>
    <cellStyle name="Accent5 2 3" xfId="272" xr:uid="{00000000-0005-0000-0000-0000B3000000}"/>
    <cellStyle name="Accent5 2 4" xfId="135" xr:uid="{00000000-0005-0000-0000-0000B4000000}"/>
    <cellStyle name="Accent5 2 5" xfId="370" xr:uid="{00000000-0005-0000-0000-0000B5000000}"/>
    <cellStyle name="Accent5 3" xfId="195" xr:uid="{00000000-0005-0000-0000-0000B6000000}"/>
    <cellStyle name="Accent5 3 2" xfId="318" xr:uid="{00000000-0005-0000-0000-0000B7000000}"/>
    <cellStyle name="Accent6" xfId="39" builtinId="49" customBuiltin="1"/>
    <cellStyle name="Accent6 2" xfId="101" xr:uid="{00000000-0005-0000-0000-0000B9000000}"/>
    <cellStyle name="Accent6 2 2" xfId="218" xr:uid="{00000000-0005-0000-0000-0000BA000000}"/>
    <cellStyle name="Accent6 2 3" xfId="273" xr:uid="{00000000-0005-0000-0000-0000BB000000}"/>
    <cellStyle name="Accent6 2 4" xfId="136" xr:uid="{00000000-0005-0000-0000-0000BC000000}"/>
    <cellStyle name="Accent6 2 5" xfId="372" xr:uid="{00000000-0005-0000-0000-0000BD000000}"/>
    <cellStyle name="Accent6 3" xfId="199" xr:uid="{00000000-0005-0000-0000-0000BE000000}"/>
    <cellStyle name="Accent6 3 2" xfId="311" xr:uid="{00000000-0005-0000-0000-0000BF000000}"/>
    <cellStyle name="Bad" xfId="9" builtinId="27" customBuiltin="1"/>
    <cellStyle name="Bad 2" xfId="86" xr:uid="{00000000-0005-0000-0000-0000C1000000}"/>
    <cellStyle name="Bad 2 2" xfId="227" xr:uid="{00000000-0005-0000-0000-0000C2000000}"/>
    <cellStyle name="Bad 2 3" xfId="274" xr:uid="{00000000-0005-0000-0000-0000C3000000}"/>
    <cellStyle name="Bad 2 4" xfId="137" xr:uid="{00000000-0005-0000-0000-0000C4000000}"/>
    <cellStyle name="Bad 2 5" xfId="352" xr:uid="{00000000-0005-0000-0000-0000C5000000}"/>
    <cellStyle name="Bad 3" xfId="168" xr:uid="{00000000-0005-0000-0000-0000C6000000}"/>
    <cellStyle name="Bad 3 2" xfId="328" xr:uid="{00000000-0005-0000-0000-0000C7000000}"/>
    <cellStyle name="Calculation" xfId="13" builtinId="22" customBuiltin="1"/>
    <cellStyle name="Calculation 2" xfId="93" xr:uid="{00000000-0005-0000-0000-0000C9000000}"/>
    <cellStyle name="Calculation 2 2" xfId="242" xr:uid="{00000000-0005-0000-0000-0000CA000000}"/>
    <cellStyle name="Calculation 2 3" xfId="275" xr:uid="{00000000-0005-0000-0000-0000CB000000}"/>
    <cellStyle name="Calculation 2 4" xfId="138" xr:uid="{00000000-0005-0000-0000-0000CC000000}"/>
    <cellStyle name="Calculation 2 5" xfId="356" xr:uid="{00000000-0005-0000-0000-0000CD000000}"/>
    <cellStyle name="Calculation 3" xfId="172" xr:uid="{00000000-0005-0000-0000-0000CE000000}"/>
    <cellStyle name="Calculation 3 2" xfId="329" xr:uid="{00000000-0005-0000-0000-0000CF000000}"/>
    <cellStyle name="Check Cell" xfId="15" builtinId="23" customBuiltin="1"/>
    <cellStyle name="Check Cell 2" xfId="81" xr:uid="{00000000-0005-0000-0000-0000D1000000}"/>
    <cellStyle name="Check Cell 2 2" xfId="244" xr:uid="{00000000-0005-0000-0000-0000D2000000}"/>
    <cellStyle name="Check Cell 2 3" xfId="276" xr:uid="{00000000-0005-0000-0000-0000D3000000}"/>
    <cellStyle name="Check Cell 2 4" xfId="139" xr:uid="{00000000-0005-0000-0000-0000D4000000}"/>
    <cellStyle name="Check Cell 2 5" xfId="358" xr:uid="{00000000-0005-0000-0000-0000D5000000}"/>
    <cellStyle name="Check Cell 3" xfId="174" xr:uid="{00000000-0005-0000-0000-0000D6000000}"/>
    <cellStyle name="Check Cell 3 2" xfId="307" xr:uid="{00000000-0005-0000-0000-0000D7000000}"/>
    <cellStyle name="Comma" xfId="396" builtinId="3"/>
    <cellStyle name="Comma 2" xfId="50" xr:uid="{00000000-0005-0000-0000-0000D8000000}"/>
    <cellStyle name="Comma 2 2" xfId="110" xr:uid="{00000000-0005-0000-0000-0000D9000000}"/>
    <cellStyle name="Comma 2 3" xfId="91" xr:uid="{00000000-0005-0000-0000-0000DA000000}"/>
    <cellStyle name="Comma 3" xfId="57" xr:uid="{00000000-0005-0000-0000-0000DB000000}"/>
    <cellStyle name="Comma 3 2" xfId="208" xr:uid="{00000000-0005-0000-0000-0000DC000000}"/>
    <cellStyle name="Comma 3 3" xfId="343" xr:uid="{00000000-0005-0000-0000-0000DD000000}"/>
    <cellStyle name="Comma 4" xfId="285" xr:uid="{00000000-0005-0000-0000-0000DE000000}"/>
    <cellStyle name="Comma 4 2" xfId="319" xr:uid="{00000000-0005-0000-0000-0000DF000000}"/>
    <cellStyle name="Comma 5" xfId="287" xr:uid="{00000000-0005-0000-0000-0000E0000000}"/>
    <cellStyle name="Comma 6" xfId="293" xr:uid="{00000000-0005-0000-0000-0000E1000000}"/>
    <cellStyle name="Comma 7" xfId="296" xr:uid="{00000000-0005-0000-0000-0000E2000000}"/>
    <cellStyle name="Comma 8" xfId="47" xr:uid="{00000000-0005-0000-0000-0000E3000000}"/>
    <cellStyle name="Comma 9" xfId="390" xr:uid="{00000000-0005-0000-0000-0000E4000000}"/>
    <cellStyle name="Explanatory Text" xfId="17" builtinId="53" customBuiltin="1"/>
    <cellStyle name="Explanatory Text 2" xfId="95" xr:uid="{00000000-0005-0000-0000-0000E6000000}"/>
    <cellStyle name="Explanatory Text 2 2" xfId="360" xr:uid="{00000000-0005-0000-0000-0000E7000000}"/>
    <cellStyle name="Explanatory Text 3" xfId="177" xr:uid="{00000000-0005-0000-0000-0000E8000000}"/>
    <cellStyle name="Explanatory Text 3 2" xfId="309" xr:uid="{00000000-0005-0000-0000-0000E9000000}"/>
    <cellStyle name="Fixed" xfId="1" xr:uid="{00000000-0005-0000-0000-0000EA000000}"/>
    <cellStyle name="Fixed 2" xfId="2" xr:uid="{00000000-0005-0000-0000-0000EB000000}"/>
    <cellStyle name="Fixed 3" xfId="45" xr:uid="{00000000-0005-0000-0000-0000EC000000}"/>
    <cellStyle name="Fixed 4" xfId="393" xr:uid="{00000000-0005-0000-0000-0000ED000000}"/>
    <cellStyle name="Followed Hyperlink 2" xfId="140" xr:uid="{00000000-0005-0000-0000-0000EE000000}"/>
    <cellStyle name="Good" xfId="8" builtinId="26" customBuiltin="1"/>
    <cellStyle name="Good 2" xfId="89" xr:uid="{00000000-0005-0000-0000-0000F0000000}"/>
    <cellStyle name="Good 2 2" xfId="221" xr:uid="{00000000-0005-0000-0000-0000F1000000}"/>
    <cellStyle name="Good 2 3" xfId="277" xr:uid="{00000000-0005-0000-0000-0000F2000000}"/>
    <cellStyle name="Good 2 4" xfId="141" xr:uid="{00000000-0005-0000-0000-0000F3000000}"/>
    <cellStyle name="Good 2 5" xfId="351" xr:uid="{00000000-0005-0000-0000-0000F4000000}"/>
    <cellStyle name="Good 3" xfId="167" xr:uid="{00000000-0005-0000-0000-0000F5000000}"/>
    <cellStyle name="Good 3 2" xfId="324" xr:uid="{00000000-0005-0000-0000-0000F6000000}"/>
    <cellStyle name="Heading 1" xfId="4" builtinId="16" customBuiltin="1"/>
    <cellStyle name="Heading 1 2" xfId="88" xr:uid="{00000000-0005-0000-0000-0000F8000000}"/>
    <cellStyle name="Heading 1 2 2" xfId="347" xr:uid="{00000000-0005-0000-0000-0000F9000000}"/>
    <cellStyle name="Heading 1 3" xfId="163" xr:uid="{00000000-0005-0000-0000-0000FA000000}"/>
    <cellStyle name="Heading 1 3 2" xfId="331" xr:uid="{00000000-0005-0000-0000-0000FB000000}"/>
    <cellStyle name="Heading 2" xfId="5" builtinId="17" customBuiltin="1"/>
    <cellStyle name="Heading 2 2" xfId="96" xr:uid="{00000000-0005-0000-0000-0000FD000000}"/>
    <cellStyle name="Heading 2 2 2" xfId="348" xr:uid="{00000000-0005-0000-0000-0000FE000000}"/>
    <cellStyle name="Heading 2 3" xfId="164" xr:uid="{00000000-0005-0000-0000-0000FF000000}"/>
    <cellStyle name="Heading 2 3 2" xfId="308" xr:uid="{00000000-0005-0000-0000-000000010000}"/>
    <cellStyle name="Heading 3" xfId="6" builtinId="18" customBuiltin="1"/>
    <cellStyle name="Heading 3 2" xfId="102" xr:uid="{00000000-0005-0000-0000-000002010000}"/>
    <cellStyle name="Heading 3 2 2" xfId="349" xr:uid="{00000000-0005-0000-0000-000003010000}"/>
    <cellStyle name="Heading 3 3" xfId="165" xr:uid="{00000000-0005-0000-0000-000004010000}"/>
    <cellStyle name="Heading 3 3 2" xfId="327" xr:uid="{00000000-0005-0000-0000-000005010000}"/>
    <cellStyle name="Heading 4" xfId="7" builtinId="19" customBuiltin="1"/>
    <cellStyle name="Heading 4 2" xfId="87" xr:uid="{00000000-0005-0000-0000-000007010000}"/>
    <cellStyle name="Heading 4 2 2" xfId="350" xr:uid="{00000000-0005-0000-0000-000008010000}"/>
    <cellStyle name="Heading 4 3" xfId="166" xr:uid="{00000000-0005-0000-0000-000009010000}"/>
    <cellStyle name="Heading 4 3 2" xfId="320" xr:uid="{00000000-0005-0000-0000-00000A010000}"/>
    <cellStyle name="Hyperlink" xfId="395" builtinId="8"/>
    <cellStyle name="Hyperlink 2" xfId="142" xr:uid="{00000000-0005-0000-0000-00000C010000}"/>
    <cellStyle name="Hyperlink 2 2" xfId="341" xr:uid="{00000000-0005-0000-0000-00000D010000}"/>
    <cellStyle name="Hyperlink 3" xfId="153" xr:uid="{00000000-0005-0000-0000-00000E010000}"/>
    <cellStyle name="Input" xfId="11" builtinId="20" customBuiltin="1"/>
    <cellStyle name="Input 2" xfId="84" xr:uid="{00000000-0005-0000-0000-000010010000}"/>
    <cellStyle name="Input 2 2" xfId="216" xr:uid="{00000000-0005-0000-0000-000011010000}"/>
    <cellStyle name="Input 2 3" xfId="278" xr:uid="{00000000-0005-0000-0000-000012010000}"/>
    <cellStyle name="Input 2 4" xfId="143" xr:uid="{00000000-0005-0000-0000-000013010000}"/>
    <cellStyle name="Input 2 5" xfId="354" xr:uid="{00000000-0005-0000-0000-000014010000}"/>
    <cellStyle name="Input 3" xfId="170" xr:uid="{00000000-0005-0000-0000-000015010000}"/>
    <cellStyle name="Input 3 2" xfId="332" xr:uid="{00000000-0005-0000-0000-000016010000}"/>
    <cellStyle name="Linked Cell" xfId="14" builtinId="24" customBuiltin="1"/>
    <cellStyle name="Linked Cell 2" xfId="94" xr:uid="{00000000-0005-0000-0000-000018010000}"/>
    <cellStyle name="Linked Cell 2 2" xfId="357" xr:uid="{00000000-0005-0000-0000-000019010000}"/>
    <cellStyle name="Linked Cell 3" xfId="173" xr:uid="{00000000-0005-0000-0000-00001A010000}"/>
    <cellStyle name="Linked Cell 3 2" xfId="326" xr:uid="{00000000-0005-0000-0000-00001B010000}"/>
    <cellStyle name="Neutral" xfId="10" builtinId="28" customBuiltin="1"/>
    <cellStyle name="Neutral 2" xfId="82" xr:uid="{00000000-0005-0000-0000-00001D010000}"/>
    <cellStyle name="Neutral 2 2" xfId="223" xr:uid="{00000000-0005-0000-0000-00001E010000}"/>
    <cellStyle name="Neutral 2 3" xfId="279" xr:uid="{00000000-0005-0000-0000-00001F010000}"/>
    <cellStyle name="Neutral 2 4" xfId="144" xr:uid="{00000000-0005-0000-0000-000020010000}"/>
    <cellStyle name="Neutral 2 5" xfId="353" xr:uid="{00000000-0005-0000-0000-000021010000}"/>
    <cellStyle name="Neutral 3" xfId="169" xr:uid="{00000000-0005-0000-0000-000022010000}"/>
    <cellStyle name="Neutral 3 2" xfId="334" xr:uid="{00000000-0005-0000-0000-000023010000}"/>
    <cellStyle name="Normal" xfId="0" builtinId="0"/>
    <cellStyle name="Normal 10" xfId="43" xr:uid="{00000000-0005-0000-0000-000025010000}"/>
    <cellStyle name="Normal 11" xfId="389" xr:uid="{00000000-0005-0000-0000-000026010000}"/>
    <cellStyle name="Normal 2" xfId="48" xr:uid="{00000000-0005-0000-0000-000027010000}"/>
    <cellStyle name="Normal 2 10" xfId="288" xr:uid="{00000000-0005-0000-0000-000028010000}"/>
    <cellStyle name="Normal 2 11" xfId="289" xr:uid="{00000000-0005-0000-0000-000029010000}"/>
    <cellStyle name="Normal 2 12" xfId="290" xr:uid="{00000000-0005-0000-0000-00002A010000}"/>
    <cellStyle name="Normal 2 13" xfId="291" xr:uid="{00000000-0005-0000-0000-00002B010000}"/>
    <cellStyle name="Normal 2 14" xfId="292" xr:uid="{00000000-0005-0000-0000-00002C010000}"/>
    <cellStyle name="Normal 2 15" xfId="294" xr:uid="{00000000-0005-0000-0000-00002D010000}"/>
    <cellStyle name="Normal 2 16" xfId="297" xr:uid="{00000000-0005-0000-0000-00002E010000}"/>
    <cellStyle name="Normal 2 17" xfId="392" xr:uid="{00000000-0005-0000-0000-00002F010000}"/>
    <cellStyle name="Normal 2 2" xfId="51" xr:uid="{00000000-0005-0000-0000-000030010000}"/>
    <cellStyle name="Normal 2 2 2" xfId="247" xr:uid="{00000000-0005-0000-0000-000031010000}"/>
    <cellStyle name="Normal 2 2 3" xfId="281" xr:uid="{00000000-0005-0000-0000-000032010000}"/>
    <cellStyle name="Normal 2 2 4" xfId="146" xr:uid="{00000000-0005-0000-0000-000033010000}"/>
    <cellStyle name="Normal 2 2 5" xfId="83" xr:uid="{00000000-0005-0000-0000-000034010000}"/>
    <cellStyle name="Normal 2 2 6" xfId="344" xr:uid="{00000000-0005-0000-0000-000035010000}"/>
    <cellStyle name="Normal 2 3" xfId="52" xr:uid="{00000000-0005-0000-0000-000036010000}"/>
    <cellStyle name="Normal 2 3 2" xfId="151" xr:uid="{00000000-0005-0000-0000-000037010000}"/>
    <cellStyle name="Normal 2 4" xfId="54" xr:uid="{00000000-0005-0000-0000-000038010000}"/>
    <cellStyle name="Normal 2 4 2" xfId="152" xr:uid="{00000000-0005-0000-0000-000039010000}"/>
    <cellStyle name="Normal 2 5" xfId="55" xr:uid="{00000000-0005-0000-0000-00003A010000}"/>
    <cellStyle name="Normal 2 5 2" xfId="150" xr:uid="{00000000-0005-0000-0000-00003B010000}"/>
    <cellStyle name="Normal 2 6" xfId="59" xr:uid="{00000000-0005-0000-0000-00003C010000}"/>
    <cellStyle name="Normal 2 6 2" xfId="212" xr:uid="{00000000-0005-0000-0000-00003D010000}"/>
    <cellStyle name="Normal 2 6 3" xfId="158" xr:uid="{00000000-0005-0000-0000-00003E010000}"/>
    <cellStyle name="Normal 2 7" xfId="60" xr:uid="{00000000-0005-0000-0000-00003F010000}"/>
    <cellStyle name="Normal 2 7 2" xfId="203" xr:uid="{00000000-0005-0000-0000-000040010000}"/>
    <cellStyle name="Normal 2 8" xfId="280" xr:uid="{00000000-0005-0000-0000-000041010000}"/>
    <cellStyle name="Normal 2 9" xfId="145" xr:uid="{00000000-0005-0000-0000-000042010000}"/>
    <cellStyle name="Normal 3" xfId="49" xr:uid="{00000000-0005-0000-0000-000043010000}"/>
    <cellStyle name="Normal 3 2" xfId="53" xr:uid="{00000000-0005-0000-0000-000044010000}"/>
    <cellStyle name="Normal 3 2 2" xfId="282" xr:uid="{00000000-0005-0000-0000-000045010000}"/>
    <cellStyle name="Normal 3 2 3" xfId="103" xr:uid="{00000000-0005-0000-0000-000046010000}"/>
    <cellStyle name="Normal 3 2 4" xfId="345" xr:uid="{00000000-0005-0000-0000-000047010000}"/>
    <cellStyle name="Normal 3 3" xfId="156" xr:uid="{00000000-0005-0000-0000-000048010000}"/>
    <cellStyle name="Normal 3 4" xfId="204" xr:uid="{00000000-0005-0000-0000-000049010000}"/>
    <cellStyle name="Normal 3 5" xfId="295" xr:uid="{00000000-0005-0000-0000-00004A010000}"/>
    <cellStyle name="Normal 4" xfId="56" xr:uid="{00000000-0005-0000-0000-00004B010000}"/>
    <cellStyle name="Normal 4 2" xfId="63" xr:uid="{00000000-0005-0000-0000-00004C010000}"/>
    <cellStyle name="Normal 4 3" xfId="98" xr:uid="{00000000-0005-0000-0000-00004D010000}"/>
    <cellStyle name="Normal 5" xfId="62" xr:uid="{00000000-0005-0000-0000-00004E010000}"/>
    <cellStyle name="Normal 5 2" xfId="209" xr:uid="{00000000-0005-0000-0000-00004F010000}"/>
    <cellStyle name="Normal 5 3" xfId="342" xr:uid="{00000000-0005-0000-0000-000050010000}"/>
    <cellStyle name="Normal 6" xfId="160" xr:uid="{00000000-0005-0000-0000-000051010000}"/>
    <cellStyle name="Normal 7" xfId="46" xr:uid="{00000000-0005-0000-0000-000052010000}"/>
    <cellStyle name="Normal 7 2" xfId="375" xr:uid="{00000000-0005-0000-0000-000053010000}"/>
    <cellStyle name="Normal 8" xfId="340" xr:uid="{00000000-0005-0000-0000-000054010000}"/>
    <cellStyle name="Normal 9" xfId="286" xr:uid="{00000000-0005-0000-0000-000055010000}"/>
    <cellStyle name="Note 2" xfId="104" xr:uid="{00000000-0005-0000-0000-000056010000}"/>
    <cellStyle name="Note 2 2" xfId="159" xr:uid="{00000000-0005-0000-0000-000057010000}"/>
    <cellStyle name="Note 2 2 2" xfId="213" xr:uid="{00000000-0005-0000-0000-000058010000}"/>
    <cellStyle name="Note 2 3" xfId="205" xr:uid="{00000000-0005-0000-0000-000059010000}"/>
    <cellStyle name="Note 2 4" xfId="235" xr:uid="{00000000-0005-0000-0000-00005A010000}"/>
    <cellStyle name="Note 2 5" xfId="283" xr:uid="{00000000-0005-0000-0000-00005B010000}"/>
    <cellStyle name="Note 2 6" xfId="147" xr:uid="{00000000-0005-0000-0000-00005C010000}"/>
    <cellStyle name="Note 2 7" xfId="374" xr:uid="{00000000-0005-0000-0000-00005D010000}"/>
    <cellStyle name="Note 3" xfId="154" xr:uid="{00000000-0005-0000-0000-00005E010000}"/>
    <cellStyle name="Note 3 2" xfId="210" xr:uid="{00000000-0005-0000-0000-00005F010000}"/>
    <cellStyle name="Note 3 3" xfId="376" xr:uid="{00000000-0005-0000-0000-000060010000}"/>
    <cellStyle name="Note 4" xfId="176" xr:uid="{00000000-0005-0000-0000-000061010000}"/>
    <cellStyle name="Note 4 2" xfId="335" xr:uid="{00000000-0005-0000-0000-000062010000}"/>
    <cellStyle name="Note 5" xfId="249" xr:uid="{00000000-0005-0000-0000-000063010000}"/>
    <cellStyle name="Note 6" xfId="61" xr:uid="{00000000-0005-0000-0000-000064010000}"/>
    <cellStyle name="Note 7" xfId="44" xr:uid="{00000000-0005-0000-0000-000065010000}"/>
    <cellStyle name="Output" xfId="12" builtinId="21" customBuiltin="1"/>
    <cellStyle name="Output 2" xfId="105" xr:uid="{00000000-0005-0000-0000-000067010000}"/>
    <cellStyle name="Output 2 2" xfId="222" xr:uid="{00000000-0005-0000-0000-000068010000}"/>
    <cellStyle name="Output 2 3" xfId="284" xr:uid="{00000000-0005-0000-0000-000069010000}"/>
    <cellStyle name="Output 2 4" xfId="148" xr:uid="{00000000-0005-0000-0000-00006A010000}"/>
    <cellStyle name="Output 2 5" xfId="355" xr:uid="{00000000-0005-0000-0000-00006B010000}"/>
    <cellStyle name="Output 3" xfId="171" xr:uid="{00000000-0005-0000-0000-00006C010000}"/>
    <cellStyle name="Output 3 2" xfId="336" xr:uid="{00000000-0005-0000-0000-00006D010000}"/>
    <cellStyle name="Percent" xfId="397" builtinId="5"/>
    <cellStyle name="Percent 2" xfId="106" xr:uid="{00000000-0005-0000-0000-00006E010000}"/>
    <cellStyle name="Percent 2 2" xfId="111" xr:uid="{00000000-0005-0000-0000-00006F010000}"/>
    <cellStyle name="Percent 2 2 2" xfId="214" xr:uid="{00000000-0005-0000-0000-000070010000}"/>
    <cellStyle name="Percent 2 3" xfId="206" xr:uid="{00000000-0005-0000-0000-000071010000}"/>
    <cellStyle name="Percent 2 4" xfId="394" xr:uid="{00000000-0005-0000-0000-000072010000}"/>
    <cellStyle name="Percent 3" xfId="149" xr:uid="{00000000-0005-0000-0000-000073010000}"/>
    <cellStyle name="Percent 3 2" xfId="157" xr:uid="{00000000-0005-0000-0000-000074010000}"/>
    <cellStyle name="Percent 3 3" xfId="207" xr:uid="{00000000-0005-0000-0000-000075010000}"/>
    <cellStyle name="Percent 4" xfId="112" xr:uid="{00000000-0005-0000-0000-000076010000}"/>
    <cellStyle name="Percent 5" xfId="155" xr:uid="{00000000-0005-0000-0000-000077010000}"/>
    <cellStyle name="Percent 5 2" xfId="211" xr:uid="{00000000-0005-0000-0000-000078010000}"/>
    <cellStyle name="Percent 6" xfId="161" xr:uid="{00000000-0005-0000-0000-000079010000}"/>
    <cellStyle name="Percent 7" xfId="248" xr:uid="{00000000-0005-0000-0000-00007A010000}"/>
    <cellStyle name="Percent 8" xfId="391" xr:uid="{00000000-0005-0000-0000-00007B010000}"/>
    <cellStyle name="TableStyleLight1" xfId="58" xr:uid="{00000000-0005-0000-0000-00007C010000}"/>
    <cellStyle name="Title" xfId="3" builtinId="15" customBuiltin="1"/>
    <cellStyle name="Title 2" xfId="107" xr:uid="{00000000-0005-0000-0000-00007E010000}"/>
    <cellStyle name="Title 2 2" xfId="346" xr:uid="{00000000-0005-0000-0000-00007F010000}"/>
    <cellStyle name="Title 3" xfId="162" xr:uid="{00000000-0005-0000-0000-000080010000}"/>
    <cellStyle name="Title 3 2" xfId="337" xr:uid="{00000000-0005-0000-0000-000081010000}"/>
    <cellStyle name="Total" xfId="18" builtinId="25" customBuiltin="1"/>
    <cellStyle name="Total 2" xfId="108" xr:uid="{00000000-0005-0000-0000-000083010000}"/>
    <cellStyle name="Total 2 2" xfId="361" xr:uid="{00000000-0005-0000-0000-000084010000}"/>
    <cellStyle name="Total 3" xfId="178" xr:uid="{00000000-0005-0000-0000-000085010000}"/>
    <cellStyle name="Total 3 2" xfId="338" xr:uid="{00000000-0005-0000-0000-000086010000}"/>
    <cellStyle name="Warning Text" xfId="16" builtinId="11" customBuiltin="1"/>
    <cellStyle name="Warning Text 2" xfId="109" xr:uid="{00000000-0005-0000-0000-000088010000}"/>
    <cellStyle name="Warning Text 2 2" xfId="359" xr:uid="{00000000-0005-0000-0000-000089010000}"/>
    <cellStyle name="Warning Text 3" xfId="175" xr:uid="{00000000-0005-0000-0000-00008A010000}"/>
    <cellStyle name="Warning Text 3 2" xfId="339" xr:uid="{00000000-0005-0000-0000-00008B01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32" totalsRowShown="0" headerRowDxfId="14" dataDxfId="12" headerRowBorderDxfId="13">
  <tableColumns count="12">
    <tableColumn id="1" xr3:uid="{00000000-0010-0000-0000-000001000000}" name="As of Oct 1 (Enrollment) or July 1 (Population)" dataDxfId="11"/>
    <tableColumn id="2" xr3:uid="{00000000-0010-0000-0000-000002000000}" name="School District Subtotal" dataDxfId="10"/>
    <tableColumn id="3" xr3:uid="{00000000-0010-0000-0000-000003000000}" name="Charter School Subtotal" dataDxfId="9"/>
    <tableColumn id="9" xr3:uid="{00000000-0010-0000-0000-000009000000}" name="Charter School Students per 1,000 District Students" dataDxfId="8">
      <calculatedColumnFormula>(C3/B3)*1000</calculatedColumnFormula>
    </tableColumn>
    <tableColumn id="4" xr3:uid="{00000000-0010-0000-0000-000004000000}" name="Public School Enrollment Total" dataDxfId="7"/>
    <tableColumn id="5" xr3:uid="{00000000-0010-0000-0000-000005000000}" name="Public School Enrollment Percent Change" dataDxfId="6"/>
    <tableColumn id="6" xr3:uid="{00000000-0010-0000-0000-000006000000}" name="School Age Population (5-17)" dataDxfId="5"/>
    <tableColumn id="7" xr3:uid="{00000000-0010-0000-0000-000007000000}" name="School Age Population Percent Change" dataDxfId="4">
      <calculatedColumnFormula>(G3-G2)/G2</calculatedColumnFormula>
    </tableColumn>
    <tableColumn id="8" xr3:uid="{00000000-0010-0000-0000-000008000000}" name="Implied Private School, Home School, and Dropout Subpopulation" dataDxfId="3"/>
    <tableColumn id="10" xr3:uid="{00000000-0010-0000-0000-00000A000000}" name="Total Population" dataDxfId="2"/>
    <tableColumn id="11" xr3:uid="{00000000-0010-0000-0000-00000B000000}" name="Total Population Percent Change" dataDxfId="1">
      <calculatedColumnFormula>(J3-J2)/J2</calculatedColumnFormula>
    </tableColumn>
    <tableColumn id="12" xr3:uid="{00000000-0010-0000-0000-00000C000000}" name="Ratio of Enrollment or School Age Pop. to Total Pop." dataDxfId="0">
      <calculatedColumnFormula>E3/J3</calculatedColumnFormula>
    </tableColumn>
  </tableColumns>
  <tableStyleInfo name="TableStyleMedium9" showFirstColumn="0" showLastColumn="0" showRowStripes="0" showColumnStripes="0"/>
  <extLst>
    <ext xmlns:x14="http://schemas.microsoft.com/office/spreadsheetml/2009/9/main" uri="{504A1905-F514-4f6f-8877-14C23A59335A}">
      <x14:table altTextSummary="State Historical Enrollment and Projected School Age Popul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rdner.utah.edu/wp-content/uploads/LongTermProj-Jan2022.pdf?x71849&amp;x71849" TargetMode="External"/><Relationship Id="rId2" Type="http://schemas.openxmlformats.org/officeDocument/2006/relationships/hyperlink" Target="https://gardner.utah.edu/demographics/population-projections/" TargetMode="External"/><Relationship Id="rId1" Type="http://schemas.openxmlformats.org/officeDocument/2006/relationships/hyperlink" Target="https://gardner.utah.edu/wp-content/uploads/UPC-Estimates-Dec2022.pdf?x71849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90" zoomScaleNormal="90" workbookViewId="0">
      <selection activeCell="D50" sqref="D50"/>
    </sheetView>
  </sheetViews>
  <sheetFormatPr defaultColWidth="8.77734375" defaultRowHeight="14.4"/>
  <cols>
    <col min="1" max="1" width="14.21875" style="2" customWidth="1"/>
    <col min="2" max="7" width="12" style="2" customWidth="1"/>
    <col min="8" max="9" width="13.77734375" style="2" customWidth="1"/>
    <col min="10" max="11" width="10.5546875" style="4" customWidth="1"/>
    <col min="12" max="12" width="11" style="4" customWidth="1"/>
    <col min="13" max="13" width="8.77734375" style="4"/>
    <col min="14" max="14" width="14.109375" style="16" bestFit="1" customWidth="1"/>
    <col min="15" max="15" width="8.77734375" style="4"/>
    <col min="16" max="16384" width="8.77734375" style="2"/>
  </cols>
  <sheetData>
    <row r="1" spans="1:16" ht="21">
      <c r="A1" s="26" t="s">
        <v>19</v>
      </c>
      <c r="B1" s="27"/>
      <c r="C1" s="27"/>
      <c r="D1" s="27"/>
      <c r="E1" s="27"/>
      <c r="F1" s="27"/>
      <c r="G1" s="27"/>
      <c r="H1" s="27"/>
      <c r="I1" s="27"/>
      <c r="J1" s="28"/>
      <c r="K1" s="28"/>
      <c r="L1" s="29"/>
    </row>
    <row r="2" spans="1:16" s="1" customFormat="1" ht="72.75" customHeight="1">
      <c r="A2" s="24" t="s">
        <v>3</v>
      </c>
      <c r="B2" s="6" t="s">
        <v>7</v>
      </c>
      <c r="C2" s="6" t="s">
        <v>8</v>
      </c>
      <c r="D2" s="5" t="s">
        <v>16</v>
      </c>
      <c r="E2" s="5" t="s">
        <v>0</v>
      </c>
      <c r="F2" s="5" t="s">
        <v>6</v>
      </c>
      <c r="G2" s="5" t="s">
        <v>1</v>
      </c>
      <c r="H2" s="5" t="s">
        <v>5</v>
      </c>
      <c r="I2" s="5" t="s">
        <v>4</v>
      </c>
      <c r="J2" s="5" t="s">
        <v>9</v>
      </c>
      <c r="K2" s="5" t="s">
        <v>10</v>
      </c>
      <c r="L2" s="21" t="s">
        <v>11</v>
      </c>
      <c r="M2" s="3"/>
      <c r="N2" s="17"/>
      <c r="O2" s="3"/>
    </row>
    <row r="3" spans="1:16">
      <c r="A3" s="25">
        <v>2002</v>
      </c>
      <c r="B3" s="7">
        <v>479617</v>
      </c>
      <c r="C3" s="42">
        <v>1526</v>
      </c>
      <c r="D3" s="14">
        <f t="shared" ref="D3:D26" si="0">(C3/B3)*1000</f>
        <v>3.1817054024356937</v>
      </c>
      <c r="E3" s="12">
        <f t="shared" ref="E3:E20" si="1">B3+C3</f>
        <v>481143</v>
      </c>
      <c r="F3" s="13"/>
      <c r="G3" s="11"/>
      <c r="H3" s="11"/>
      <c r="I3" s="11"/>
      <c r="J3" s="12">
        <v>2331826</v>
      </c>
      <c r="K3" s="13"/>
      <c r="L3" s="22">
        <f t="shared" ref="L3:L17" si="2">E3/J3</f>
        <v>0.20633743684134237</v>
      </c>
      <c r="M3" s="2"/>
      <c r="N3" s="18"/>
      <c r="O3" s="2"/>
    </row>
    <row r="4" spans="1:16">
      <c r="A4" s="25">
        <v>2003</v>
      </c>
      <c r="B4" s="7">
        <v>483685</v>
      </c>
      <c r="C4" s="42">
        <v>3253</v>
      </c>
      <c r="D4" s="14">
        <f t="shared" si="0"/>
        <v>6.7254514818528595</v>
      </c>
      <c r="E4" s="12">
        <f t="shared" si="1"/>
        <v>486938</v>
      </c>
      <c r="F4" s="13">
        <f t="shared" ref="F4:H19" si="3">(E4-E3)/E3</f>
        <v>1.2044236328908454E-2</v>
      </c>
      <c r="G4" s="11"/>
      <c r="H4" s="11"/>
      <c r="I4" s="11"/>
      <c r="J4" s="12">
        <v>2372458</v>
      </c>
      <c r="K4" s="13">
        <f t="shared" ref="K4:K27" si="4">(J4-J3)/J3</f>
        <v>1.7424970816861979E-2</v>
      </c>
      <c r="L4" s="22">
        <f t="shared" si="2"/>
        <v>0.20524620456926951</v>
      </c>
    </row>
    <row r="5" spans="1:16">
      <c r="A5" s="25">
        <v>2004</v>
      </c>
      <c r="B5" s="7">
        <v>489445</v>
      </c>
      <c r="C5" s="42">
        <v>6237</v>
      </c>
      <c r="D5" s="14">
        <f t="shared" si="0"/>
        <v>12.743004832003598</v>
      </c>
      <c r="E5" s="12">
        <f t="shared" si="1"/>
        <v>495682</v>
      </c>
      <c r="F5" s="13">
        <f t="shared" si="3"/>
        <v>1.795711158299414E-2</v>
      </c>
      <c r="G5" s="11"/>
      <c r="H5" s="11"/>
      <c r="I5" s="11"/>
      <c r="J5" s="12">
        <v>2430223</v>
      </c>
      <c r="K5" s="13">
        <f t="shared" si="4"/>
        <v>2.4348165489125623E-2</v>
      </c>
      <c r="L5" s="22">
        <f t="shared" si="2"/>
        <v>0.20396564430506994</v>
      </c>
    </row>
    <row r="6" spans="1:16">
      <c r="A6" s="25">
        <v>2005</v>
      </c>
      <c r="B6" s="7">
        <v>498484</v>
      </c>
      <c r="C6" s="42">
        <v>11528</v>
      </c>
      <c r="D6" s="14">
        <f t="shared" si="0"/>
        <v>23.126118390961395</v>
      </c>
      <c r="E6" s="12">
        <f t="shared" si="1"/>
        <v>510012</v>
      </c>
      <c r="F6" s="13">
        <f t="shared" si="3"/>
        <v>2.8909663857069653E-2</v>
      </c>
      <c r="G6" s="11"/>
      <c r="H6" s="11"/>
      <c r="I6" s="11"/>
      <c r="J6" s="12">
        <v>2505843</v>
      </c>
      <c r="K6" s="13">
        <f t="shared" si="4"/>
        <v>3.1116486017949793E-2</v>
      </c>
      <c r="L6" s="22">
        <f t="shared" si="2"/>
        <v>0.20352911175999455</v>
      </c>
    </row>
    <row r="7" spans="1:16">
      <c r="A7" s="25">
        <v>2006</v>
      </c>
      <c r="B7" s="7">
        <v>504792</v>
      </c>
      <c r="C7" s="42">
        <v>19211</v>
      </c>
      <c r="D7" s="14">
        <f t="shared" si="0"/>
        <v>38.057259227563037</v>
      </c>
      <c r="E7" s="12">
        <f t="shared" si="1"/>
        <v>524003</v>
      </c>
      <c r="F7" s="13"/>
      <c r="G7" s="11"/>
      <c r="H7" s="11"/>
      <c r="I7" s="11"/>
      <c r="J7" s="12">
        <v>2576229</v>
      </c>
      <c r="K7" s="13">
        <f t="shared" si="4"/>
        <v>2.808875097123004E-2</v>
      </c>
      <c r="L7" s="22">
        <f t="shared" si="2"/>
        <v>0.20339923197821311</v>
      </c>
    </row>
    <row r="8" spans="1:16">
      <c r="A8" s="25">
        <v>2007</v>
      </c>
      <c r="B8" s="7">
        <v>515457</v>
      </c>
      <c r="C8" s="42">
        <v>22196</v>
      </c>
      <c r="D8" s="14">
        <f t="shared" si="0"/>
        <v>43.060817876175896</v>
      </c>
      <c r="E8" s="12">
        <f t="shared" si="1"/>
        <v>537653</v>
      </c>
      <c r="F8" s="13">
        <f t="shared" si="3"/>
        <v>2.6049469182428345E-2</v>
      </c>
      <c r="G8" s="11"/>
      <c r="H8" s="11"/>
      <c r="I8" s="11"/>
      <c r="J8" s="12">
        <v>2636075</v>
      </c>
      <c r="K8" s="13">
        <f t="shared" si="4"/>
        <v>2.3230077760944389E-2</v>
      </c>
      <c r="L8" s="22">
        <f t="shared" si="2"/>
        <v>0.20395967489544115</v>
      </c>
    </row>
    <row r="9" spans="1:16">
      <c r="A9" s="25">
        <v>2008</v>
      </c>
      <c r="B9" s="7">
        <v>523644</v>
      </c>
      <c r="C9" s="42">
        <v>27369</v>
      </c>
      <c r="D9" s="14">
        <f t="shared" si="0"/>
        <v>52.266425281297984</v>
      </c>
      <c r="E9" s="12">
        <f t="shared" si="1"/>
        <v>551013</v>
      </c>
      <c r="F9" s="13">
        <f t="shared" si="3"/>
        <v>2.4848740730545538E-2</v>
      </c>
      <c r="G9" s="11"/>
      <c r="H9" s="11"/>
      <c r="I9" s="11"/>
      <c r="J9" s="12">
        <v>2691122</v>
      </c>
      <c r="K9" s="13">
        <f t="shared" si="4"/>
        <v>2.0882182790702086E-2</v>
      </c>
      <c r="L9" s="22">
        <f t="shared" si="2"/>
        <v>0.20475214427290922</v>
      </c>
    </row>
    <row r="10" spans="1:16">
      <c r="A10" s="25">
        <v>2009</v>
      </c>
      <c r="B10" s="7">
        <v>529107</v>
      </c>
      <c r="C10" s="42">
        <v>34166</v>
      </c>
      <c r="D10" s="14">
        <f t="shared" si="0"/>
        <v>64.572950272818161</v>
      </c>
      <c r="E10" s="12">
        <f t="shared" si="1"/>
        <v>563273</v>
      </c>
      <c r="F10" s="13">
        <f t="shared" si="3"/>
        <v>2.2249928767560836E-2</v>
      </c>
      <c r="G10" s="11"/>
      <c r="H10" s="11"/>
      <c r="I10" s="11"/>
      <c r="J10" s="12">
        <v>2731560</v>
      </c>
      <c r="K10" s="13">
        <f t="shared" si="4"/>
        <v>1.5026446218343129E-2</v>
      </c>
      <c r="L10" s="22">
        <f t="shared" si="2"/>
        <v>0.20620927235718783</v>
      </c>
    </row>
    <row r="11" spans="1:16">
      <c r="A11" s="25">
        <v>2010</v>
      </c>
      <c r="B11" s="7">
        <v>536214</v>
      </c>
      <c r="C11" s="42">
        <v>40121</v>
      </c>
      <c r="D11" s="14">
        <f t="shared" si="0"/>
        <v>74.82273868269013</v>
      </c>
      <c r="E11" s="12">
        <f t="shared" si="1"/>
        <v>576335</v>
      </c>
      <c r="F11" s="13">
        <f t="shared" si="3"/>
        <v>2.3189465854035255E-2</v>
      </c>
      <c r="G11" s="12">
        <v>608701</v>
      </c>
      <c r="H11" s="11"/>
      <c r="I11" s="12">
        <f t="shared" ref="I11:I18" si="5">G11-E11</f>
        <v>32366</v>
      </c>
      <c r="J11" s="12">
        <v>2772667</v>
      </c>
      <c r="K11" s="13">
        <f t="shared" si="4"/>
        <v>1.5048909780491733E-2</v>
      </c>
      <c r="L11" s="22">
        <f t="shared" si="2"/>
        <v>0.20786304305565725</v>
      </c>
    </row>
    <row r="12" spans="1:16">
      <c r="A12" s="25">
        <v>2011</v>
      </c>
      <c r="B12" s="7">
        <v>542853</v>
      </c>
      <c r="C12" s="42">
        <v>44892</v>
      </c>
      <c r="D12" s="14">
        <f t="shared" si="0"/>
        <v>82.696420577946512</v>
      </c>
      <c r="E12" s="12">
        <f t="shared" si="1"/>
        <v>587745</v>
      </c>
      <c r="F12" s="13">
        <f t="shared" si="3"/>
        <v>1.9797513598861772E-2</v>
      </c>
      <c r="G12" s="12">
        <v>618225</v>
      </c>
      <c r="H12" s="48">
        <f>(G12-G11)/G11</f>
        <v>1.5646433963473035E-2</v>
      </c>
      <c r="I12" s="12">
        <f t="shared" si="5"/>
        <v>30480</v>
      </c>
      <c r="J12" s="12">
        <v>2822091</v>
      </c>
      <c r="K12" s="13">
        <f t="shared" si="4"/>
        <v>1.7825436664410114E-2</v>
      </c>
      <c r="L12" s="22">
        <f t="shared" si="2"/>
        <v>0.20826578590130509</v>
      </c>
    </row>
    <row r="13" spans="1:16">
      <c r="A13" s="25">
        <v>2012</v>
      </c>
      <c r="B13" s="8">
        <v>550184</v>
      </c>
      <c r="C13" s="43">
        <v>49876</v>
      </c>
      <c r="D13" s="15">
        <f t="shared" si="0"/>
        <v>90.653308711267499</v>
      </c>
      <c r="E13" s="12">
        <f t="shared" si="1"/>
        <v>600060</v>
      </c>
      <c r="F13" s="13">
        <f t="shared" si="3"/>
        <v>2.0952964295740499E-2</v>
      </c>
      <c r="G13" s="12">
        <v>626812</v>
      </c>
      <c r="H13" s="48">
        <f>(G13-G12)/G12</f>
        <v>1.3889765053176432E-2</v>
      </c>
      <c r="I13" s="12">
        <f t="shared" si="5"/>
        <v>26752</v>
      </c>
      <c r="J13" s="12">
        <v>2867405</v>
      </c>
      <c r="K13" s="13">
        <f t="shared" si="4"/>
        <v>1.6056888314373987E-2</v>
      </c>
      <c r="L13" s="22">
        <f t="shared" si="2"/>
        <v>0.20926935678775757</v>
      </c>
    </row>
    <row r="14" spans="1:16">
      <c r="A14" s="25">
        <v>2013</v>
      </c>
      <c r="B14" s="8">
        <v>557244</v>
      </c>
      <c r="C14" s="43">
        <v>54844</v>
      </c>
      <c r="D14" s="15">
        <f t="shared" si="0"/>
        <v>98.420081687734637</v>
      </c>
      <c r="E14" s="12">
        <f t="shared" si="1"/>
        <v>612088</v>
      </c>
      <c r="F14" s="13">
        <f t="shared" si="3"/>
        <v>2.0044662200446622E-2</v>
      </c>
      <c r="G14" s="12">
        <v>633953</v>
      </c>
      <c r="H14" s="48">
        <f>(G14-G13)/G13</f>
        <v>1.1392570659145007E-2</v>
      </c>
      <c r="I14" s="12">
        <f t="shared" si="5"/>
        <v>21865</v>
      </c>
      <c r="J14" s="12">
        <v>2906021</v>
      </c>
      <c r="K14" s="13">
        <f t="shared" si="4"/>
        <v>1.3467229079952082E-2</v>
      </c>
      <c r="L14" s="22">
        <f t="shared" si="2"/>
        <v>0.21062752127393436</v>
      </c>
    </row>
    <row r="15" spans="1:16">
      <c r="A15" s="25">
        <v>2014</v>
      </c>
      <c r="B15" s="8">
        <v>560362</v>
      </c>
      <c r="C15" s="43">
        <v>61386</v>
      </c>
      <c r="D15" s="15">
        <f t="shared" si="0"/>
        <v>109.54704280447282</v>
      </c>
      <c r="E15" s="12">
        <f t="shared" si="1"/>
        <v>621748</v>
      </c>
      <c r="F15" s="13">
        <f t="shared" si="3"/>
        <v>1.5782044411914626E-2</v>
      </c>
      <c r="G15" s="12">
        <v>641601</v>
      </c>
      <c r="H15" s="48">
        <f>(G15-G14)/G14</f>
        <v>1.2063985815983204E-2</v>
      </c>
      <c r="I15" s="12">
        <f t="shared" si="5"/>
        <v>19853</v>
      </c>
      <c r="J15" s="12">
        <v>2946989</v>
      </c>
      <c r="K15" s="13">
        <f t="shared" si="4"/>
        <v>1.4097626961401861E-2</v>
      </c>
      <c r="L15" s="22">
        <f t="shared" si="2"/>
        <v>0.21097737385514503</v>
      </c>
    </row>
    <row r="16" spans="1:16">
      <c r="A16" s="25">
        <v>2015</v>
      </c>
      <c r="B16" s="8">
        <v>565994</v>
      </c>
      <c r="C16" s="43">
        <v>67467</v>
      </c>
      <c r="D16" s="15">
        <f t="shared" si="0"/>
        <v>119.20091025699919</v>
      </c>
      <c r="E16" s="12">
        <f t="shared" si="1"/>
        <v>633461</v>
      </c>
      <c r="F16" s="13">
        <f t="shared" si="3"/>
        <v>1.8838822159460103E-2</v>
      </c>
      <c r="G16" s="12">
        <v>652687</v>
      </c>
      <c r="H16" s="13">
        <f>(G16-G15)/G15</f>
        <v>1.7278651373673046E-2</v>
      </c>
      <c r="I16" s="12">
        <f t="shared" si="5"/>
        <v>19226</v>
      </c>
      <c r="J16" s="12">
        <v>3003791</v>
      </c>
      <c r="K16" s="13">
        <f t="shared" si="4"/>
        <v>1.9274588401924812E-2</v>
      </c>
      <c r="L16" s="22">
        <f t="shared" si="2"/>
        <v>0.21088717557246825</v>
      </c>
      <c r="O16" s="19"/>
      <c r="P16" s="20"/>
    </row>
    <row r="17" spans="1:15">
      <c r="A17" s="25">
        <v>2016</v>
      </c>
      <c r="B17" s="8">
        <v>572562</v>
      </c>
      <c r="C17" s="43">
        <v>71442</v>
      </c>
      <c r="D17" s="15">
        <f t="shared" si="0"/>
        <v>124.77600679053099</v>
      </c>
      <c r="E17" s="12">
        <f t="shared" si="1"/>
        <v>644004</v>
      </c>
      <c r="F17" s="13">
        <f t="shared" si="3"/>
        <v>1.6643487128647227E-2</v>
      </c>
      <c r="G17" s="12">
        <v>664087</v>
      </c>
      <c r="H17" s="13">
        <f t="shared" si="3"/>
        <v>1.7466258712062598E-2</v>
      </c>
      <c r="I17" s="12">
        <f t="shared" si="5"/>
        <v>20083</v>
      </c>
      <c r="J17" s="12">
        <v>3062384</v>
      </c>
      <c r="K17" s="13">
        <f t="shared" si="4"/>
        <v>1.9506350475116278E-2</v>
      </c>
      <c r="L17" s="22">
        <f t="shared" si="2"/>
        <v>0.21029498586721979</v>
      </c>
    </row>
    <row r="18" spans="1:15">
      <c r="A18" s="25">
        <v>2017</v>
      </c>
      <c r="B18" s="10">
        <v>576283</v>
      </c>
      <c r="C18" s="44">
        <v>75513</v>
      </c>
      <c r="D18" s="15">
        <f t="shared" si="0"/>
        <v>131.03457849702315</v>
      </c>
      <c r="E18" s="12">
        <f t="shared" si="1"/>
        <v>651796</v>
      </c>
      <c r="F18" s="13">
        <f t="shared" si="3"/>
        <v>1.2099303731032726E-2</v>
      </c>
      <c r="G18" s="12">
        <v>675570</v>
      </c>
      <c r="H18" s="13">
        <f>(G18-G17)/G17</f>
        <v>1.7291409107541632E-2</v>
      </c>
      <c r="I18" s="12">
        <f t="shared" si="5"/>
        <v>23774</v>
      </c>
      <c r="J18" s="12">
        <v>3122477</v>
      </c>
      <c r="K18" s="13">
        <f t="shared" ref="K18:K22" si="6">(J18-J17)/J17</f>
        <v>1.9622947350822106E-2</v>
      </c>
      <c r="L18" s="22">
        <f t="shared" ref="L18:L21" si="7">E18/J18</f>
        <v>0.20874325095108787</v>
      </c>
    </row>
    <row r="19" spans="1:15">
      <c r="A19" s="25">
        <v>2018</v>
      </c>
      <c r="B19" s="10">
        <v>581054</v>
      </c>
      <c r="C19" s="44">
        <v>78384</v>
      </c>
      <c r="D19" s="15">
        <f t="shared" si="0"/>
        <v>134.89968230147284</v>
      </c>
      <c r="E19" s="12">
        <f t="shared" si="1"/>
        <v>659438</v>
      </c>
      <c r="F19" s="13">
        <f t="shared" si="3"/>
        <v>1.1724527306089635E-2</v>
      </c>
      <c r="G19" s="12">
        <v>685712</v>
      </c>
      <c r="H19" s="13">
        <f t="shared" ref="H19:H20" si="8">(G19-G18)/G18</f>
        <v>1.5012507956244356E-2</v>
      </c>
      <c r="I19" s="12">
        <f t="shared" ref="I19:I20" si="9">G19-E19</f>
        <v>26274</v>
      </c>
      <c r="J19" s="12">
        <v>3176342</v>
      </c>
      <c r="K19" s="13">
        <f t="shared" si="6"/>
        <v>1.7250727547392663E-2</v>
      </c>
      <c r="L19" s="22">
        <f t="shared" si="7"/>
        <v>0.20760925618211137</v>
      </c>
    </row>
    <row r="20" spans="1:15">
      <c r="A20" s="25">
        <v>2019</v>
      </c>
      <c r="B20" s="41">
        <v>589773</v>
      </c>
      <c r="C20" s="41">
        <v>77630</v>
      </c>
      <c r="D20" s="15">
        <f t="shared" si="0"/>
        <v>131.6269140838933</v>
      </c>
      <c r="E20" s="12">
        <f t="shared" si="1"/>
        <v>667403</v>
      </c>
      <c r="F20" s="13">
        <f t="shared" ref="F20" si="10">(E20-E19)/E19</f>
        <v>1.2078466815682445E-2</v>
      </c>
      <c r="G20" s="12">
        <v>696077</v>
      </c>
      <c r="H20" s="13">
        <f t="shared" si="8"/>
        <v>1.5115675385584618E-2</v>
      </c>
      <c r="I20" s="12">
        <f t="shared" si="9"/>
        <v>28674</v>
      </c>
      <c r="J20" s="12">
        <v>3231108</v>
      </c>
      <c r="K20" s="13">
        <f t="shared" si="6"/>
        <v>1.7241846123622707E-2</v>
      </c>
      <c r="L20" s="22">
        <f t="shared" si="7"/>
        <v>0.20655546023221755</v>
      </c>
    </row>
    <row r="21" spans="1:15">
      <c r="A21" s="25">
        <v>2020</v>
      </c>
      <c r="B21" s="41">
        <v>587354</v>
      </c>
      <c r="C21" s="41">
        <v>79255</v>
      </c>
      <c r="D21" s="15">
        <f t="shared" si="0"/>
        <v>134.935660606721</v>
      </c>
      <c r="E21" s="12">
        <f>B21+C21</f>
        <v>666609</v>
      </c>
      <c r="F21" s="13">
        <f>(E21-E20)/E20</f>
        <v>-1.1896859918220325E-3</v>
      </c>
      <c r="G21" s="56">
        <v>706174</v>
      </c>
      <c r="H21" s="13">
        <f>(705631-G20)/G20</f>
        <v>1.3725493012985632E-2</v>
      </c>
      <c r="I21" s="12">
        <f>705631-Table1[[#This Row],[Public School Enrollment Total]]</f>
        <v>39022</v>
      </c>
      <c r="J21" s="12">
        <v>3284823</v>
      </c>
      <c r="K21" s="13">
        <f t="shared" si="6"/>
        <v>1.6624328249009317E-2</v>
      </c>
      <c r="L21" s="22">
        <f t="shared" si="7"/>
        <v>0.20293604860901182</v>
      </c>
      <c r="N21" s="30"/>
    </row>
    <row r="22" spans="1:15">
      <c r="A22" s="25">
        <v>2021</v>
      </c>
      <c r="B22" s="41">
        <v>597461</v>
      </c>
      <c r="C22" s="41">
        <v>77786</v>
      </c>
      <c r="D22" s="15">
        <f t="shared" si="0"/>
        <v>130.19427209474759</v>
      </c>
      <c r="E22" s="12">
        <f>B22+C22</f>
        <v>675247</v>
      </c>
      <c r="F22" s="13">
        <f>(E22-E21)/E21</f>
        <v>1.29581208774559E-2</v>
      </c>
      <c r="G22" s="56">
        <v>712289</v>
      </c>
      <c r="H22" s="13">
        <f>(708542-705631)/705631</f>
        <v>4.1253856477393991E-3</v>
      </c>
      <c r="I22" s="12">
        <f>708542-E22</f>
        <v>33295</v>
      </c>
      <c r="J22" s="12">
        <v>3343552</v>
      </c>
      <c r="K22" s="13">
        <f t="shared" si="6"/>
        <v>1.7878893322410369E-2</v>
      </c>
      <c r="L22" s="22">
        <f>E22/J22</f>
        <v>0.20195498679248894</v>
      </c>
    </row>
    <row r="23" spans="1:15">
      <c r="A23" s="25">
        <v>2022</v>
      </c>
      <c r="B23" s="41">
        <v>596899</v>
      </c>
      <c r="C23" s="41">
        <v>78761</v>
      </c>
      <c r="D23" s="15">
        <f t="shared" si="0"/>
        <v>131.95029644881296</v>
      </c>
      <c r="E23" s="12">
        <f>B23+C23</f>
        <v>675660</v>
      </c>
      <c r="F23" s="13">
        <f>(E23-E22)/E22</f>
        <v>6.1162804129451893E-4</v>
      </c>
      <c r="G23" s="12">
        <v>716069</v>
      </c>
      <c r="H23" s="13">
        <f>(Table1[[#This Row],[School Age Population (5-17)]]-708542)/708542</f>
        <v>1.0623223464522921E-2</v>
      </c>
      <c r="I23" s="12">
        <f>705631-Table1[[#This Row],[Public School Enrollment Total]]</f>
        <v>29971</v>
      </c>
      <c r="J23" s="12">
        <v>3403190</v>
      </c>
      <c r="K23" s="13">
        <f>(J23-J22)/J22</f>
        <v>1.7836719751928489E-2</v>
      </c>
      <c r="L23" s="22">
        <f t="shared" ref="L23:L27" si="11">G23/J23</f>
        <v>0.21041111427807441</v>
      </c>
    </row>
    <row r="24" spans="1:15">
      <c r="A24" s="25">
        <v>2023</v>
      </c>
      <c r="B24" s="41">
        <v>596899</v>
      </c>
      <c r="C24" s="41">
        <v>78761</v>
      </c>
      <c r="D24" s="15">
        <f t="shared" si="0"/>
        <v>131.95029644881296</v>
      </c>
      <c r="E24" s="12">
        <f t="shared" ref="E24:E26" si="12">B24+C24</f>
        <v>675660</v>
      </c>
      <c r="F24" s="13">
        <f>(E24-E22)/E22</f>
        <v>6.1162804129451893E-4</v>
      </c>
      <c r="G24" s="12">
        <v>716832</v>
      </c>
      <c r="H24" s="13">
        <f>(G24-G23)/G23</f>
        <v>1.0655397734017252E-3</v>
      </c>
      <c r="I24" s="12">
        <f t="shared" ref="I24:I26" si="13">G24-E24</f>
        <v>41172</v>
      </c>
      <c r="J24" s="12">
        <v>3464887</v>
      </c>
      <c r="K24" s="13">
        <f>(J24-J23)/J23</f>
        <v>1.8129167046212525E-2</v>
      </c>
      <c r="L24" s="22">
        <f t="shared" si="11"/>
        <v>0.20688466896611635</v>
      </c>
    </row>
    <row r="25" spans="1:15">
      <c r="A25" s="47" t="s">
        <v>2</v>
      </c>
      <c r="B25" s="61"/>
      <c r="C25" s="62"/>
      <c r="D25" s="57"/>
      <c r="E25" s="58"/>
      <c r="F25" s="59"/>
      <c r="G25" s="57"/>
      <c r="H25" s="59"/>
      <c r="I25" s="63"/>
      <c r="J25" s="57"/>
      <c r="K25" s="59"/>
      <c r="L25" s="60"/>
    </row>
    <row r="26" spans="1:15">
      <c r="A26" s="25">
        <v>2024</v>
      </c>
      <c r="B26" s="41">
        <v>596655</v>
      </c>
      <c r="C26" s="45">
        <v>79095</v>
      </c>
      <c r="D26" s="15">
        <f t="shared" si="0"/>
        <v>132.56404454835709</v>
      </c>
      <c r="E26" s="12">
        <f t="shared" si="12"/>
        <v>675750</v>
      </c>
      <c r="F26" s="13">
        <f>(E26-E24)/E24</f>
        <v>1.3320309031169522E-4</v>
      </c>
      <c r="G26" s="12">
        <v>715188</v>
      </c>
      <c r="H26" s="13">
        <f t="shared" ref="H26" si="14">(G26-G24)/G24</f>
        <v>-2.2934244006963976E-3</v>
      </c>
      <c r="I26" s="12">
        <f t="shared" si="13"/>
        <v>39438</v>
      </c>
      <c r="J26" s="12">
        <v>3526992</v>
      </c>
      <c r="K26" s="13">
        <f>(J26-J24)/J24</f>
        <v>1.7924105461447949E-2</v>
      </c>
      <c r="L26" s="22">
        <f t="shared" si="11"/>
        <v>0.20277562296710624</v>
      </c>
    </row>
    <row r="27" spans="1:15">
      <c r="A27" s="25">
        <v>2025</v>
      </c>
      <c r="B27" s="9"/>
      <c r="C27" s="45"/>
      <c r="D27" s="12"/>
      <c r="E27" s="11"/>
      <c r="F27" s="11"/>
      <c r="G27" s="12">
        <v>711428</v>
      </c>
      <c r="H27" s="13">
        <f t="shared" ref="H27" si="15">(G27-G26)/G26</f>
        <v>-5.2573589042321737E-3</v>
      </c>
      <c r="I27" s="11"/>
      <c r="J27" s="12">
        <v>3588325</v>
      </c>
      <c r="K27" s="13">
        <f t="shared" si="4"/>
        <v>1.7389605646964894E-2</v>
      </c>
      <c r="L27" s="22">
        <f t="shared" si="11"/>
        <v>0.198261863125553</v>
      </c>
    </row>
    <row r="28" spans="1:15" s="37" customFormat="1">
      <c r="A28" s="35">
        <v>2026</v>
      </c>
      <c r="B28" s="34"/>
      <c r="C28" s="46"/>
      <c r="D28" s="32"/>
      <c r="E28" s="31"/>
      <c r="F28" s="31"/>
      <c r="G28" s="32">
        <v>706181</v>
      </c>
      <c r="H28" s="33">
        <f>(G28-G27)/G27</f>
        <v>-7.3753071287607462E-3</v>
      </c>
      <c r="I28" s="31"/>
      <c r="J28" s="32">
        <v>3647847</v>
      </c>
      <c r="K28" s="33">
        <f>(J28-J27)/J27</f>
        <v>1.6587683668564022E-2</v>
      </c>
      <c r="L28" s="22">
        <f>Table1[[#This Row],[School Age Population (5-17)]]/Table1[[#This Row],[Total Population]]</f>
        <v>0.19358843723434674</v>
      </c>
      <c r="M28" s="4"/>
      <c r="N28" s="16"/>
      <c r="O28" s="4"/>
    </row>
    <row r="29" spans="1:15" s="37" customFormat="1">
      <c r="A29" s="51">
        <v>2027</v>
      </c>
      <c r="B29" s="50"/>
      <c r="C29" s="46"/>
      <c r="D29" s="32"/>
      <c r="E29" s="31"/>
      <c r="F29" s="31"/>
      <c r="G29" s="32">
        <v>699955</v>
      </c>
      <c r="H29" s="33">
        <f>(G29-G28)/G28</f>
        <v>-8.8164365792905777E-3</v>
      </c>
      <c r="I29" s="31"/>
      <c r="J29" s="32">
        <v>3707365</v>
      </c>
      <c r="K29" s="33">
        <f>(J29-J28)/J28</f>
        <v>1.6315925530867935E-2</v>
      </c>
      <c r="L29" s="22">
        <f>Table1[[#This Row],[School Age Population (5-17)]]/Table1[[#This Row],[Total Population]]</f>
        <v>0.18880121056329766</v>
      </c>
      <c r="M29" s="4"/>
      <c r="N29" s="16"/>
      <c r="O29" s="4"/>
    </row>
    <row r="30" spans="1:15" s="37" customFormat="1">
      <c r="A30" s="51">
        <v>2028</v>
      </c>
      <c r="B30" s="52"/>
      <c r="C30" s="53"/>
      <c r="D30" s="32"/>
      <c r="E30" s="31"/>
      <c r="F30" s="31"/>
      <c r="G30" s="32">
        <v>692969</v>
      </c>
      <c r="H30" s="33">
        <f>(G30-G29)/G29</f>
        <v>-9.9806416126751001E-3</v>
      </c>
      <c r="I30" s="31"/>
      <c r="J30" s="32">
        <v>3765808</v>
      </c>
      <c r="K30" s="33">
        <f>(J30-J29)/J29</f>
        <v>1.576402647163147E-2</v>
      </c>
      <c r="L30" s="22">
        <f>Table1[[#This Row],[School Age Population (5-17)]]/Table1[[#This Row],[Total Population]]</f>
        <v>0.18401601993516398</v>
      </c>
      <c r="M30" s="4"/>
      <c r="N30" s="16"/>
      <c r="O30" s="4"/>
    </row>
    <row r="31" spans="1:15" s="37" customFormat="1">
      <c r="A31" s="35">
        <v>2029</v>
      </c>
      <c r="B31" s="34"/>
      <c r="C31" s="46"/>
      <c r="D31" s="32"/>
      <c r="E31" s="31"/>
      <c r="F31" s="31"/>
      <c r="G31" s="32">
        <v>686577</v>
      </c>
      <c r="H31" s="33">
        <f>(G31-G29)/G29</f>
        <v>-1.9112657242251287E-2</v>
      </c>
      <c r="I31" s="31"/>
      <c r="J31" s="32">
        <v>3823047</v>
      </c>
      <c r="K31" s="33">
        <f>(J31-J29)/J29</f>
        <v>3.120329398373238E-2</v>
      </c>
      <c r="L31" s="22">
        <f>Table1[[#This Row],[School Age Population (5-17)]]/Table1[[#This Row],[Total Population]]</f>
        <v>0.17958895090748295</v>
      </c>
      <c r="M31" s="4"/>
      <c r="N31" s="16"/>
      <c r="O31" s="4"/>
    </row>
    <row r="32" spans="1:15" s="37" customFormat="1">
      <c r="A32" s="49">
        <v>2030</v>
      </c>
      <c r="B32" s="55"/>
      <c r="C32" s="54"/>
      <c r="D32" s="38"/>
      <c r="E32" s="39"/>
      <c r="F32" s="39"/>
      <c r="G32" s="38">
        <v>681572</v>
      </c>
      <c r="H32" s="36">
        <f>(G32-G30)/G30</f>
        <v>-1.6446623153416676E-2</v>
      </c>
      <c r="I32" s="39"/>
      <c r="J32" s="38">
        <v>3879161</v>
      </c>
      <c r="K32" s="36">
        <f>(J32-J30)/J30</f>
        <v>3.0100578680591256E-2</v>
      </c>
      <c r="L32" s="23">
        <f>Table1[[#This Row],[School Age Population (5-17)]]/Table1[[#This Row],[Total Population]]</f>
        <v>0.17570087964897566</v>
      </c>
      <c r="M32" s="4"/>
      <c r="N32" s="16"/>
      <c r="O32" s="4"/>
    </row>
    <row r="33" spans="1:1">
      <c r="A33" s="2" t="s">
        <v>12</v>
      </c>
    </row>
    <row r="34" spans="1:1">
      <c r="A34" s="2" t="s">
        <v>22</v>
      </c>
    </row>
    <row r="35" spans="1:1">
      <c r="A35" s="2" t="s">
        <v>24</v>
      </c>
    </row>
    <row r="36" spans="1:1">
      <c r="A36" s="2" t="s">
        <v>14</v>
      </c>
    </row>
    <row r="37" spans="1:1">
      <c r="A37" s="2" t="s">
        <v>23</v>
      </c>
    </row>
    <row r="38" spans="1:1">
      <c r="A38" s="2" t="s">
        <v>13</v>
      </c>
    </row>
    <row r="39" spans="1:1">
      <c r="A39" s="40" t="s">
        <v>20</v>
      </c>
    </row>
    <row r="40" spans="1:1">
      <c r="A40" s="40" t="s">
        <v>25</v>
      </c>
    </row>
    <row r="41" spans="1:1">
      <c r="A41" s="2" t="s">
        <v>15</v>
      </c>
    </row>
    <row r="42" spans="1:1">
      <c r="A42" s="2" t="s">
        <v>21</v>
      </c>
    </row>
    <row r="43" spans="1:1">
      <c r="A43" s="40" t="s">
        <v>18</v>
      </c>
    </row>
    <row r="44" spans="1:1">
      <c r="A44" s="2" t="s">
        <v>17</v>
      </c>
    </row>
    <row r="45" spans="1:1">
      <c r="A45" s="2" t="s">
        <v>26</v>
      </c>
    </row>
    <row r="46" spans="1:1">
      <c r="A46" s="2" t="s">
        <v>27</v>
      </c>
    </row>
  </sheetData>
  <hyperlinks>
    <hyperlink ref="A39" r:id="rId1" xr:uid="{00000000-0004-0000-0000-000000000000}"/>
    <hyperlink ref="A40" r:id="rId2" xr:uid="{00000000-0004-0000-0000-000001000000}"/>
    <hyperlink ref="A43" r:id="rId3" display="https://gardner.utah.edu/wp-content/uploads/LongTermProj-Jan2022.pdf?x71849&amp;x71849" xr:uid="{D6876EF9-4E95-43DF-8C7D-360236B78943}"/>
  </hyperlinks>
  <pageMargins left="0.7" right="0.7" top="0.75" bottom="0.75" header="0.3" footer="0.3"/>
  <pageSetup orientation="portrait" r:id="rId4"/>
  <ignoredErrors>
    <ignoredError sqref="H21:H23 L23 L26:L30 L24" calculatedColumn="1"/>
  </ignoredError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Utah State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sford</dc:creator>
  <cp:lastModifiedBy>Millar, Michelle S.</cp:lastModifiedBy>
  <cp:lastPrinted>2015-11-30T20:25:07Z</cp:lastPrinted>
  <dcterms:created xsi:type="dcterms:W3CDTF">2007-12-06T21:22:09Z</dcterms:created>
  <dcterms:modified xsi:type="dcterms:W3CDTF">2023-01-09T22:22:57Z</dcterms:modified>
</cp:coreProperties>
</file>